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ic-intra\public\virastot\liitteet-2019\Kymp\Att\"/>
    </mc:Choice>
  </mc:AlternateContent>
  <bookViews>
    <workbookView xWindow="0" yWindow="0" windowWidth="23040" windowHeight="9405"/>
  </bookViews>
  <sheets>
    <sheet name="Taul1" sheetId="1" r:id="rId1"/>
    <sheet name="Taul2" sheetId="2" r:id="rId2"/>
    <sheet name="Taul3" sheetId="3" r:id="rId3"/>
  </sheets>
  <definedNames>
    <definedName name="_xlnm.Print_Area" localSheetId="0">Taul1!$A$1:$AW$103</definedName>
    <definedName name="_xlnm.Print_Titles" localSheetId="0">Taul1!$1:$5</definedName>
  </definedNames>
  <calcPr calcId="162913"/>
</workbook>
</file>

<file path=xl/calcChain.xml><?xml version="1.0" encoding="utf-8"?>
<calcChain xmlns="http://schemas.openxmlformats.org/spreadsheetml/2006/main">
  <c r="E51" i="1" l="1"/>
  <c r="F51" i="1" s="1"/>
  <c r="C51" i="1"/>
  <c r="E50" i="1"/>
  <c r="E49" i="1"/>
  <c r="E48" i="1"/>
  <c r="E47" i="1"/>
  <c r="E41" i="1"/>
  <c r="D41" i="1" s="1"/>
  <c r="G41" i="1" s="1"/>
  <c r="F41" i="1"/>
  <c r="C41" i="1"/>
  <c r="D51" i="1" l="1"/>
  <c r="G51" i="1" s="1"/>
  <c r="E103" i="1"/>
  <c r="F103" i="1" s="1"/>
  <c r="D103" i="1"/>
  <c r="G103" i="1" s="1"/>
  <c r="C103" i="1"/>
  <c r="C98" i="1"/>
  <c r="D98" i="1"/>
  <c r="G98" i="1" s="1"/>
  <c r="F98" i="1"/>
  <c r="E96" i="1"/>
  <c r="D96" i="1" s="1"/>
  <c r="G96" i="1" s="1"/>
  <c r="C96" i="1"/>
  <c r="E95" i="1"/>
  <c r="F95" i="1" s="1"/>
  <c r="C95" i="1"/>
  <c r="E94" i="1"/>
  <c r="E93" i="1"/>
  <c r="F93" i="1" s="1"/>
  <c r="C93" i="1"/>
  <c r="E84" i="1"/>
  <c r="F84" i="1" s="1"/>
  <c r="C84" i="1"/>
  <c r="C76" i="1"/>
  <c r="E75" i="1"/>
  <c r="F75" i="1" s="1"/>
  <c r="C75" i="1"/>
  <c r="C73" i="1"/>
  <c r="E73" i="1"/>
  <c r="F73" i="1" s="1"/>
  <c r="E72" i="1"/>
  <c r="F72" i="1" s="1"/>
  <c r="C72" i="1"/>
  <c r="E70" i="1"/>
  <c r="F70" i="1" s="1"/>
  <c r="C70" i="1"/>
  <c r="E71" i="1"/>
  <c r="D71" i="1" s="1"/>
  <c r="G71" i="1" s="1"/>
  <c r="C71" i="1"/>
  <c r="E69" i="1"/>
  <c r="F69" i="1" s="1"/>
  <c r="C69" i="1"/>
  <c r="E68" i="1"/>
  <c r="E67" i="1"/>
  <c r="E60" i="1"/>
  <c r="D60" i="1" s="1"/>
  <c r="G60" i="1" s="1"/>
  <c r="C60" i="1"/>
  <c r="E66" i="1"/>
  <c r="F66" i="1" s="1"/>
  <c r="C59" i="1"/>
  <c r="F50" i="1"/>
  <c r="C50" i="1"/>
  <c r="F49" i="1"/>
  <c r="C49" i="1"/>
  <c r="D48" i="1"/>
  <c r="G48" i="1" s="1"/>
  <c r="C48" i="1"/>
  <c r="D47" i="1"/>
  <c r="G47" i="1" s="1"/>
  <c r="C47" i="1"/>
  <c r="E46" i="1"/>
  <c r="C45" i="1"/>
  <c r="D45" i="1"/>
  <c r="G45" i="1" s="1"/>
  <c r="F45" i="1"/>
  <c r="E32" i="1"/>
  <c r="D32" i="1" s="1"/>
  <c r="C32" i="1"/>
  <c r="E42" i="1"/>
  <c r="F42" i="1" s="1"/>
  <c r="C42" i="1"/>
  <c r="E40" i="1"/>
  <c r="F40" i="1" s="1"/>
  <c r="C40" i="1"/>
  <c r="E39" i="1"/>
  <c r="E35" i="1"/>
  <c r="E25" i="1"/>
  <c r="F25" i="1" s="1"/>
  <c r="C25" i="1"/>
  <c r="E26" i="1"/>
  <c r="D26" i="1" s="1"/>
  <c r="G26" i="1" s="1"/>
  <c r="C26" i="1"/>
  <c r="E24" i="1"/>
  <c r="D24" i="1" s="1"/>
  <c r="C24" i="1"/>
  <c r="E23" i="1"/>
  <c r="E19" i="1"/>
  <c r="F19" i="1" s="1"/>
  <c r="C19" i="1"/>
  <c r="E18" i="1"/>
  <c r="F18" i="1" s="1"/>
  <c r="E17" i="1"/>
  <c r="F17" i="1" s="1"/>
  <c r="C17" i="1"/>
  <c r="E16" i="1"/>
  <c r="E15" i="1"/>
  <c r="D15" i="1" s="1"/>
  <c r="C15" i="1"/>
  <c r="C18" i="1"/>
  <c r="D93" i="1" l="1"/>
  <c r="G93" i="1" s="1"/>
  <c r="D84" i="1"/>
  <c r="G84" i="1" s="1"/>
  <c r="F96" i="1"/>
  <c r="D95" i="1"/>
  <c r="G95" i="1" s="1"/>
  <c r="D66" i="1"/>
  <c r="G66" i="1" s="1"/>
  <c r="D70" i="1"/>
  <c r="G70" i="1" s="1"/>
  <c r="F60" i="1"/>
  <c r="D75" i="1"/>
  <c r="G75" i="1" s="1"/>
  <c r="D49" i="1"/>
  <c r="G49" i="1" s="1"/>
  <c r="F71" i="1"/>
  <c r="D69" i="1"/>
  <c r="G69" i="1" s="1"/>
  <c r="D72" i="1"/>
  <c r="G72" i="1" s="1"/>
  <c r="D73" i="1"/>
  <c r="G73" i="1" s="1"/>
  <c r="D50" i="1"/>
  <c r="G50" i="1" s="1"/>
  <c r="F47" i="1"/>
  <c r="F48" i="1"/>
  <c r="F32" i="1"/>
  <c r="D42" i="1"/>
  <c r="G42" i="1" s="1"/>
  <c r="D40" i="1"/>
  <c r="G40" i="1" s="1"/>
  <c r="D25" i="1"/>
  <c r="G25" i="1" s="1"/>
  <c r="F26" i="1"/>
  <c r="D17" i="1"/>
  <c r="D19" i="1"/>
  <c r="D18" i="1"/>
  <c r="F15" i="1"/>
  <c r="C100" i="1" l="1"/>
  <c r="D94" i="1"/>
  <c r="G94" i="1" s="1"/>
  <c r="C94" i="1"/>
  <c r="E86" i="1"/>
  <c r="F86" i="1" s="1"/>
  <c r="E85" i="1"/>
  <c r="D85" i="1" s="1"/>
  <c r="G85" i="1" s="1"/>
  <c r="E83" i="1"/>
  <c r="F83" i="1" s="1"/>
  <c r="E79" i="1"/>
  <c r="C74" i="1"/>
  <c r="E92" i="1"/>
  <c r="F92" i="1" s="1"/>
  <c r="C92" i="1"/>
  <c r="E91" i="1"/>
  <c r="D91" i="1" s="1"/>
  <c r="G91" i="1" s="1"/>
  <c r="C91" i="1"/>
  <c r="F89" i="1"/>
  <c r="D89" i="1"/>
  <c r="G89" i="1" s="1"/>
  <c r="C89" i="1"/>
  <c r="C86" i="1"/>
  <c r="C85" i="1"/>
  <c r="E82" i="1"/>
  <c r="F82" i="1" s="1"/>
  <c r="E9" i="1"/>
  <c r="C56" i="1"/>
  <c r="E53" i="1"/>
  <c r="F53" i="1" s="1"/>
  <c r="C53" i="1"/>
  <c r="E52" i="1"/>
  <c r="D52" i="1" s="1"/>
  <c r="G52" i="1" s="1"/>
  <c r="C52" i="1"/>
  <c r="E43" i="1"/>
  <c r="D43" i="1" s="1"/>
  <c r="G43" i="1" s="1"/>
  <c r="C43" i="1"/>
  <c r="E22" i="1"/>
  <c r="E14" i="1"/>
  <c r="E13" i="1"/>
  <c r="E12" i="1"/>
  <c r="E29" i="1"/>
  <c r="C83" i="1"/>
  <c r="C82" i="1"/>
  <c r="C99" i="1"/>
  <c r="F94" i="1" l="1"/>
  <c r="D86" i="1"/>
  <c r="G86" i="1" s="1"/>
  <c r="D53" i="1"/>
  <c r="G53" i="1" s="1"/>
  <c r="F43" i="1"/>
  <c r="D92" i="1"/>
  <c r="G92" i="1" s="1"/>
  <c r="F91" i="1"/>
  <c r="F85" i="1"/>
  <c r="F52" i="1"/>
  <c r="D83" i="1"/>
  <c r="G83" i="1" s="1"/>
  <c r="D82" i="1"/>
  <c r="G82" i="1" s="1"/>
  <c r="F80" i="1"/>
  <c r="D80" i="1"/>
  <c r="G80" i="1" s="1"/>
  <c r="C80" i="1"/>
  <c r="C79" i="1"/>
  <c r="D79" i="1"/>
  <c r="G79" i="1" s="1"/>
  <c r="F14" i="1"/>
  <c r="C14" i="1"/>
  <c r="E77" i="1"/>
  <c r="F77" i="1" s="1"/>
  <c r="C90" i="1"/>
  <c r="C81" i="1"/>
  <c r="C77" i="1"/>
  <c r="F68" i="1"/>
  <c r="C68" i="1"/>
  <c r="F67" i="1"/>
  <c r="C67" i="1"/>
  <c r="C57" i="1"/>
  <c r="C58" i="1"/>
  <c r="C64" i="1"/>
  <c r="D29" i="1"/>
  <c r="G29" i="1" s="1"/>
  <c r="C29" i="1"/>
  <c r="D35" i="1"/>
  <c r="G35" i="1" s="1"/>
  <c r="C35" i="1"/>
  <c r="F46" i="1"/>
  <c r="C46" i="1"/>
  <c r="F30" i="1"/>
  <c r="C30" i="1"/>
  <c r="D14" i="1" l="1"/>
  <c r="G14" i="1" s="1"/>
  <c r="F79" i="1"/>
  <c r="D67" i="1"/>
  <c r="G67" i="1" s="1"/>
  <c r="D68" i="1"/>
  <c r="G68" i="1" s="1"/>
  <c r="D77" i="1"/>
  <c r="G77" i="1" s="1"/>
  <c r="F29" i="1"/>
  <c r="F35" i="1"/>
  <c r="D46" i="1"/>
  <c r="G46" i="1" s="1"/>
  <c r="D30" i="1"/>
  <c r="G30" i="1" s="1"/>
  <c r="F39" i="1"/>
  <c r="C39" i="1"/>
  <c r="F28" i="1"/>
  <c r="C28" i="1"/>
  <c r="C27" i="1"/>
  <c r="F24" i="1"/>
  <c r="D23" i="1"/>
  <c r="G23" i="1" s="1"/>
  <c r="C23" i="1"/>
  <c r="F22" i="1"/>
  <c r="C22" i="1"/>
  <c r="D16" i="1"/>
  <c r="G16" i="1" s="1"/>
  <c r="C16" i="1"/>
  <c r="F13" i="1"/>
  <c r="C13" i="1"/>
  <c r="F9" i="1"/>
  <c r="C9" i="1"/>
  <c r="F12" i="1"/>
  <c r="F11" i="1"/>
  <c r="D11" i="1"/>
  <c r="F33" i="1"/>
  <c r="D33" i="1"/>
  <c r="G33" i="1" s="1"/>
  <c r="C33" i="1"/>
  <c r="C12" i="1"/>
  <c r="D39" i="1" l="1"/>
  <c r="G39" i="1" s="1"/>
  <c r="D13" i="1"/>
  <c r="G13" i="1" s="1"/>
  <c r="D9" i="1"/>
  <c r="G9" i="1" s="1"/>
  <c r="D22" i="1"/>
  <c r="G22" i="1" s="1"/>
  <c r="G24" i="1"/>
  <c r="F16" i="1"/>
  <c r="F23" i="1"/>
  <c r="D28" i="1"/>
  <c r="G28" i="1" s="1"/>
  <c r="D12" i="1"/>
  <c r="G12" i="1" s="1"/>
  <c r="F10" i="1"/>
  <c r="F21" i="1"/>
  <c r="F55" i="1"/>
  <c r="D10" i="1"/>
  <c r="G10" i="1" s="1"/>
  <c r="D21" i="1"/>
  <c r="G21" i="1" s="1"/>
  <c r="D55" i="1"/>
  <c r="G55" i="1" s="1"/>
  <c r="G102" i="1"/>
  <c r="C102" i="1"/>
  <c r="C10" i="1"/>
  <c r="C11" i="1"/>
  <c r="C21" i="1"/>
  <c r="C55" i="1"/>
  <c r="C66" i="1"/>
  <c r="H3" i="1"/>
  <c r="H4" i="1" s="1"/>
  <c r="G11" i="1" l="1"/>
  <c r="B101" i="1"/>
  <c r="E101" i="1" s="1"/>
  <c r="F101" i="1" s="1"/>
  <c r="I3" i="1"/>
  <c r="G100" i="1"/>
  <c r="F100" i="1"/>
  <c r="H2" i="1"/>
  <c r="C101" i="1" l="1"/>
  <c r="D101" i="1"/>
  <c r="G101" i="1" s="1"/>
  <c r="J3" i="1"/>
  <c r="I2" i="1"/>
  <c r="I4" i="1"/>
  <c r="J4" i="1" l="1"/>
  <c r="K3" i="1"/>
  <c r="J2" i="1"/>
  <c r="L3" i="1" l="1"/>
  <c r="K2" i="1"/>
  <c r="K4" i="1"/>
  <c r="L2" i="1" l="1"/>
  <c r="L4" i="1"/>
  <c r="M3" i="1"/>
  <c r="N3" i="1" l="1"/>
  <c r="M2" i="1"/>
  <c r="M4" i="1"/>
  <c r="N2" i="1" l="1"/>
  <c r="N4" i="1"/>
  <c r="O3" i="1"/>
  <c r="O2" i="1" l="1"/>
  <c r="O4" i="1"/>
  <c r="P3" i="1"/>
  <c r="P2" i="1" l="1"/>
  <c r="P4" i="1"/>
  <c r="Q3" i="1"/>
  <c r="R3" i="1" l="1"/>
  <c r="Q2" i="1"/>
  <c r="Q4" i="1"/>
  <c r="R4" i="1" l="1"/>
  <c r="S3" i="1"/>
  <c r="R2" i="1"/>
  <c r="S4" i="1" l="1"/>
  <c r="T3" i="1"/>
  <c r="S2" i="1"/>
  <c r="T2" i="1" l="1"/>
  <c r="U3" i="1"/>
  <c r="T4" i="1"/>
  <c r="V3" i="1" l="1"/>
  <c r="U4" i="1"/>
  <c r="U2" i="1"/>
  <c r="W3" i="1" l="1"/>
  <c r="V4" i="1"/>
  <c r="V2" i="1"/>
  <c r="W2" i="1" l="1"/>
  <c r="X3" i="1"/>
  <c r="W4" i="1"/>
  <c r="X2" i="1" l="1"/>
  <c r="Y3" i="1"/>
  <c r="X4" i="1"/>
  <c r="Z3" i="1" l="1"/>
  <c r="Y2" i="1"/>
  <c r="Y4" i="1"/>
  <c r="Z4" i="1" l="1"/>
  <c r="AA3" i="1"/>
  <c r="Z2" i="1"/>
  <c r="AA2" i="1" l="1"/>
  <c r="AB3" i="1"/>
  <c r="AA4" i="1"/>
  <c r="AB2" i="1" l="1"/>
  <c r="AB4" i="1"/>
  <c r="AC3" i="1"/>
  <c r="AD3" i="1" l="1"/>
  <c r="AC4" i="1"/>
  <c r="AC2" i="1"/>
  <c r="AD4" i="1" l="1"/>
  <c r="AE3" i="1"/>
  <c r="AD2" i="1"/>
  <c r="AE4" i="1" l="1"/>
  <c r="AE2" i="1"/>
  <c r="AF3" i="1"/>
  <c r="AF2" i="1" l="1"/>
  <c r="AG3" i="1"/>
  <c r="AF4" i="1"/>
  <c r="AH3" i="1" l="1"/>
  <c r="AG4" i="1"/>
  <c r="AG2" i="1"/>
  <c r="AI3" i="1" l="1"/>
  <c r="AH2" i="1"/>
  <c r="AH4" i="1"/>
  <c r="AI4" i="1" l="1"/>
  <c r="AI2" i="1"/>
  <c r="AJ3" i="1"/>
  <c r="AJ2" i="1" l="1"/>
  <c r="AJ4" i="1"/>
  <c r="AK3" i="1"/>
  <c r="AL3" i="1" l="1"/>
  <c r="AK4" i="1"/>
  <c r="AK2" i="1"/>
  <c r="AM3" i="1" l="1"/>
  <c r="AL2" i="1"/>
  <c r="AL4" i="1"/>
  <c r="AM4" i="1" l="1"/>
  <c r="AM2" i="1"/>
  <c r="AN3" i="1"/>
  <c r="AN2" i="1" l="1"/>
  <c r="AN4" i="1"/>
  <c r="AO3" i="1"/>
  <c r="AP3" i="1" l="1"/>
  <c r="AO2" i="1"/>
  <c r="AO4" i="1"/>
  <c r="AQ3" i="1" l="1"/>
  <c r="AP2" i="1"/>
  <c r="AP4" i="1"/>
  <c r="AR3" i="1" l="1"/>
  <c r="AQ2" i="1"/>
  <c r="AQ4" i="1"/>
  <c r="AR2" i="1" l="1"/>
  <c r="AS3" i="1"/>
  <c r="AR4" i="1"/>
  <c r="AS2" i="1" l="1"/>
  <c r="AT3" i="1"/>
  <c r="AS4" i="1"/>
  <c r="AU3" i="1" l="1"/>
  <c r="AT4" i="1"/>
  <c r="AT2" i="1"/>
  <c r="AU4" i="1" l="1"/>
  <c r="AV3" i="1"/>
  <c r="AU2" i="1"/>
  <c r="AV2" i="1" l="1"/>
  <c r="AV4" i="1"/>
  <c r="AW3" i="1"/>
  <c r="AX3" i="1" l="1"/>
  <c r="AW2" i="1"/>
  <c r="AW4" i="1"/>
  <c r="AX4" i="1" l="1"/>
  <c r="AX2" i="1"/>
  <c r="AY3" i="1"/>
  <c r="AY2" i="1" l="1"/>
  <c r="AZ3" i="1"/>
  <c r="AY4" i="1"/>
  <c r="AZ2" i="1" l="1"/>
  <c r="AZ4" i="1"/>
  <c r="BA3" i="1"/>
  <c r="BB3" i="1" l="1"/>
  <c r="BA2" i="1"/>
  <c r="BA4" i="1"/>
  <c r="BB4" i="1" l="1"/>
  <c r="BB2" i="1"/>
  <c r="BC3" i="1"/>
  <c r="BC2" i="1" l="1"/>
  <c r="BC4" i="1"/>
  <c r="BD3" i="1"/>
  <c r="BE3" i="1" l="1"/>
  <c r="BD2" i="1"/>
  <c r="BD4" i="1"/>
  <c r="BF3" i="1" l="1"/>
  <c r="BE2" i="1"/>
  <c r="BE4" i="1"/>
  <c r="BG3" i="1" l="1"/>
  <c r="BF4" i="1"/>
  <c r="BF2" i="1"/>
  <c r="BH3" i="1" l="1"/>
  <c r="BG2" i="1"/>
  <c r="BG4" i="1"/>
  <c r="BI3" i="1" l="1"/>
  <c r="BH2" i="1"/>
  <c r="BH4" i="1"/>
  <c r="BJ3" i="1" l="1"/>
  <c r="BI4" i="1"/>
  <c r="BI2" i="1"/>
  <c r="BJ2" i="1" l="1"/>
  <c r="BK3" i="1"/>
  <c r="BJ4" i="1"/>
  <c r="BL3" i="1" l="1"/>
  <c r="BK2" i="1"/>
  <c r="BK4" i="1"/>
  <c r="BM3" i="1" l="1"/>
  <c r="BL2" i="1"/>
  <c r="BL4" i="1"/>
  <c r="BM2" i="1" l="1"/>
  <c r="BN3" i="1"/>
  <c r="BM4" i="1"/>
  <c r="BO3" i="1" l="1"/>
  <c r="BN4" i="1"/>
  <c r="BN2" i="1"/>
  <c r="BP3" i="1" l="1"/>
  <c r="BO2" i="1"/>
  <c r="BO4" i="1"/>
  <c r="BP2" i="1" l="1"/>
  <c r="BQ3" i="1"/>
  <c r="BP4" i="1"/>
  <c r="BQ2" i="1" l="1"/>
  <c r="BQ4" i="1"/>
  <c r="BR3" i="1"/>
  <c r="BR2" i="1" l="1"/>
  <c r="BS3" i="1"/>
  <c r="BR4" i="1"/>
  <c r="BS2" i="1" l="1"/>
  <c r="BS4" i="1"/>
</calcChain>
</file>

<file path=xl/sharedStrings.xml><?xml version="1.0" encoding="utf-8"?>
<sst xmlns="http://schemas.openxmlformats.org/spreadsheetml/2006/main" count="108" uniqueCount="105">
  <si>
    <t>Tehtävä</t>
  </si>
  <si>
    <t>Alku</t>
  </si>
  <si>
    <t>Loppu</t>
  </si>
  <si>
    <t>vk</t>
  </si>
  <si>
    <t>pv</t>
  </si>
  <si>
    <t>Suunnitteluvaiheen työturvallisuusasiakirja</t>
  </si>
  <si>
    <t>Rakennusvalvonnan ennakkopalaveri</t>
  </si>
  <si>
    <t>Lvis kalusteet ja kojeet, lattiakaivot LVIS</t>
  </si>
  <si>
    <t>Lopulliset LVIA tiedot sähkösuunnittelijalla</t>
  </si>
  <si>
    <t>Rakennuslupahakemus</t>
  </si>
  <si>
    <t>Kesto työpäivinä</t>
  </si>
  <si>
    <t>Hankesuunnitelman ja lähtötietojen tarkastus</t>
  </si>
  <si>
    <t>Arkkitehdin työpiirustuspohjat erikoissuunnittelijoille</t>
  </si>
  <si>
    <t>Suunnitelmat ristiinvertailua varten valmiit</t>
  </si>
  <si>
    <t>Urakkarajaliite</t>
  </si>
  <si>
    <t>Työselostukset</t>
  </si>
  <si>
    <t>Suunnitelmat rakennuttajan käytössä</t>
  </si>
  <si>
    <t>Rakennuttajan ja tilaajan kommentit suunnitelmiin</t>
  </si>
  <si>
    <t>Valmiit laskenta-asiakirjat projektipankissa</t>
  </si>
  <si>
    <t>kesto viikkoa</t>
  </si>
  <si>
    <t>Rakenne, LVIA ja sähkö toteutussuunnitelmat</t>
  </si>
  <si>
    <t>Uudiskohteen suunnitteluvaiheen malliaikataulu</t>
  </si>
  <si>
    <t>Hankesuunnittelu valmis, asemakaava vahva</t>
  </si>
  <si>
    <t>Alueryhmä 2</t>
  </si>
  <si>
    <t>Suunnittelukokous 1</t>
  </si>
  <si>
    <t>Suunnittelukokous 2</t>
  </si>
  <si>
    <t>RAK, LVIS ehdotussuunnitelmat</t>
  </si>
  <si>
    <t>Pohjarakenneratkaisut GEO</t>
  </si>
  <si>
    <t>Suunnittelukokous 3</t>
  </si>
  <si>
    <t>Suunnittelukokous 4</t>
  </si>
  <si>
    <t>Suunnittelukokous 5</t>
  </si>
  <si>
    <t>Suunnittelukokous 6</t>
  </si>
  <si>
    <t>Suunnittelukokous 7</t>
  </si>
  <si>
    <t>Suunnittelukokous 8</t>
  </si>
  <si>
    <t>Suunnittelukokous 9</t>
  </si>
  <si>
    <t>Pinnantasaus- ja hulevesisuunnitelmat GEO / PIHA</t>
  </si>
  <si>
    <t>Rakennuslupa-asiakirjat PIHA</t>
  </si>
  <si>
    <t>Rakennuslupa-asiakirjat RAK</t>
  </si>
  <si>
    <t>Energialaskelmat</t>
  </si>
  <si>
    <t>Pohjarakennesuunnitelmat GEO</t>
  </si>
  <si>
    <t>Rasitteet</t>
  </si>
  <si>
    <t>Rakennuslupa-asiakirjat ARK</t>
  </si>
  <si>
    <t xml:space="preserve">Tietomalli yhteensovitus </t>
  </si>
  <si>
    <t>Työturvallisuusasiakirja</t>
  </si>
  <si>
    <t>Tarkastusasiakirja</t>
  </si>
  <si>
    <t>Yhteensovitus</t>
  </si>
  <si>
    <t>Suunnittelukokous</t>
  </si>
  <si>
    <t>Suunnitelmat</t>
  </si>
  <si>
    <t>Ulkopuolinen taho</t>
  </si>
  <si>
    <t>Käsittelyaika</t>
  </si>
  <si>
    <t>ATT hyväksyntä</t>
  </si>
  <si>
    <t>Arkkitehdin kalustekaviot,  LVIS kierto</t>
  </si>
  <si>
    <t>Alueryhmä 1</t>
  </si>
  <si>
    <t>Suunnitteilijoiden tulee sitoutua (tiukkaan) aikatauluun</t>
  </si>
  <si>
    <t>HELSINGIN KAUPUNKI,  ASUNTOTUOTANTO</t>
  </si>
  <si>
    <t>Mallikohde, optiomalli, arkkitehti jatkaa viitesuunnitelman pohjalta</t>
  </si>
  <si>
    <t xml:space="preserve">Suunnittelijavalinnat  tehty </t>
  </si>
  <si>
    <t>SuunnitteluaikatauluPS, kommentointi</t>
  </si>
  <si>
    <t>Alustava ehdotussuunnitelma ARK</t>
  </si>
  <si>
    <t>Alustava pohjatutkimus GEO</t>
  </si>
  <si>
    <t>Järjestelmäehdotukset ja alustavat tilatarpeet LVISA</t>
  </si>
  <si>
    <t>Tietomallintamisesta sopiminen BIM</t>
  </si>
  <si>
    <t>Ehdotussuunnitelma ARK</t>
  </si>
  <si>
    <t>Alustava runkokaaviotarkastelu ja rakennetyypit RAK</t>
  </si>
  <si>
    <t>Alustava palotekninen selvitys</t>
  </si>
  <si>
    <t>Liittymät, tilatarpeet, alustavat hormit LVISA</t>
  </si>
  <si>
    <t>Ehdotuksen hyväksyttäminen Att:llä</t>
  </si>
  <si>
    <t>Hyväksytty ARK ehdotussuunnitelma muille suunn.</t>
  </si>
  <si>
    <t>Alustava yleisuunnitelma + esittelyaineisto ARK</t>
  </si>
  <si>
    <t>EHDOTUSSUUNNITTELU</t>
  </si>
  <si>
    <t>- malliasunnon kalustekaavio (kt+ kph)</t>
  </si>
  <si>
    <t>- alustavat perusdetaljit</t>
  </si>
  <si>
    <t>- alustava pihasuunnitelma</t>
  </si>
  <si>
    <t>Runkokaaviot ja rakennetyypit RAK</t>
  </si>
  <si>
    <t>Hormikoot, alakattotarpeet- ja korot LVI</t>
  </si>
  <si>
    <t>Reitit, ryhmäkeskusten paikat, alakattotarpeet S</t>
  </si>
  <si>
    <r>
      <rPr>
        <b/>
        <sz val="11"/>
        <color theme="1"/>
        <rFont val="Calibri"/>
        <family val="2"/>
        <scheme val="minor"/>
      </rPr>
      <t>YLEISSUUNNITTELU</t>
    </r>
    <r>
      <rPr>
        <sz val="11"/>
        <color theme="1"/>
        <rFont val="Calibri"/>
        <family val="2"/>
        <scheme val="minor"/>
      </rPr>
      <t xml:space="preserve"> (sisältyy rakennuslupakuvat)</t>
    </r>
  </si>
  <si>
    <t>ROA-aineiston valmistelu</t>
  </si>
  <si>
    <t>Rakennustapaselostukset ARK, RAK, LVISA</t>
  </si>
  <si>
    <t>Mallikerros</t>
  </si>
  <si>
    <t>Äänikonsultin laskelmat tarvittaessa</t>
  </si>
  <si>
    <t xml:space="preserve">ROA-aineisto projektipankkiin </t>
  </si>
  <si>
    <t>ROA-laskenta</t>
  </si>
  <si>
    <t>Kustannusseurannan pohjalta suunn.tarkistaminen</t>
  </si>
  <si>
    <t>Hankesuunnitelma esittely ARA:lle</t>
  </si>
  <si>
    <t>Yleissuunnitelman ATP hyväksyntä</t>
  </si>
  <si>
    <t>20.5.207</t>
  </si>
  <si>
    <t>Rakennuslupa-asiakirjat GEO</t>
  </si>
  <si>
    <t>Lupa-aineisto projektipäällikölle</t>
  </si>
  <si>
    <t>Rakennuslupa-aineiston hyväksyntä Att:ssä</t>
  </si>
  <si>
    <r>
      <t xml:space="preserve">TOTEUTUSSUUNNITTELU </t>
    </r>
    <r>
      <rPr>
        <sz val="11"/>
        <rFont val="Calibri"/>
        <family val="2"/>
        <scheme val="minor"/>
      </rPr>
      <t>(sisältyy loma)</t>
    </r>
  </si>
  <si>
    <t>Arkkitehdin toteutuskuvat, osapiirustukset</t>
  </si>
  <si>
    <t>Kosteudenhallintasuunnitelma</t>
  </si>
  <si>
    <t>Reikäkuvakierto</t>
  </si>
  <si>
    <t>Yhteensovituspalaveri</t>
  </si>
  <si>
    <t>Markkinointimateriaali</t>
  </si>
  <si>
    <t>TATE- palaveri</t>
  </si>
  <si>
    <t>Alustava energiaselvitys</t>
  </si>
  <si>
    <t>ROA-aineiston kommentointi + päivitys</t>
  </si>
  <si>
    <t>Tekninen neuvottelu</t>
  </si>
  <si>
    <t>Tate-käyttöliittymäpalaveri</t>
  </si>
  <si>
    <t>Pelastuslaitospalaveri</t>
  </si>
  <si>
    <t>Hankesuunnitelma Att:lle</t>
  </si>
  <si>
    <t>Hitas-työryhmä</t>
  </si>
  <si>
    <t>Kaupunkikuvatyöryhmä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</si>
</sst>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;@"/>
    <numFmt numFmtId="165" formatCode="0;\-0;;@"/>
    <numFmt numFmtId="166" formatCode="[$-40B]mmmm\ 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0.5">
          <color rgb="FF92D05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5" tint="0.59999389629810485"/>
        </stop>
        <stop position="1">
          <color theme="0"/>
        </stop>
      </gradientFill>
    </fill>
    <fill>
      <patternFill patternType="solid">
        <fgColor theme="4" tint="-0.249977111117893"/>
        <bgColor auto="1"/>
      </patternFill>
    </fill>
  </fills>
  <borders count="10">
    <border>
      <left/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 diagonalUp="1"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 style="thin">
        <color indexed="64"/>
      </diagonal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center"/>
    </xf>
    <xf numFmtId="165" fontId="2" fillId="0" borderId="0" xfId="0" applyNumberFormat="1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5" fontId="3" fillId="0" borderId="0" xfId="0" applyNumberFormat="1" applyFont="1" applyAlignment="1">
      <alignment horizontal="center" textRotation="90" wrapText="1" shrinkToFit="1"/>
    </xf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center"/>
    </xf>
    <xf numFmtId="164" fontId="7" fillId="0" borderId="1" xfId="0" applyNumberFormat="1" applyFont="1" applyBorder="1" applyAlignment="1">
      <alignment horizontal="left" textRotation="90"/>
    </xf>
    <xf numFmtId="164" fontId="7" fillId="0" borderId="2" xfId="0" applyNumberFormat="1" applyFont="1" applyBorder="1" applyAlignment="1">
      <alignment horizontal="left" textRotation="90"/>
    </xf>
    <xf numFmtId="164" fontId="7" fillId="0" borderId="2" xfId="0" applyNumberFormat="1" applyFont="1" applyFill="1" applyBorder="1" applyAlignment="1">
      <alignment horizontal="left" textRotation="90"/>
    </xf>
    <xf numFmtId="164" fontId="7" fillId="0" borderId="3" xfId="0" applyNumberFormat="1" applyFont="1" applyBorder="1" applyAlignment="1">
      <alignment horizontal="left" textRotation="90"/>
    </xf>
    <xf numFmtId="0" fontId="8" fillId="0" borderId="4" xfId="0" applyNumberFormat="1" applyFont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4" xfId="0" applyBorder="1"/>
    <xf numFmtId="0" fontId="0" fillId="0" borderId="6" xfId="0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165" fontId="0" fillId="0" borderId="4" xfId="0" applyNumberFormat="1" applyBorder="1" applyAlignment="1">
      <alignment horizontal="center"/>
    </xf>
    <xf numFmtId="165" fontId="2" fillId="0" borderId="4" xfId="0" applyNumberFormat="1" applyFont="1" applyBorder="1"/>
    <xf numFmtId="0" fontId="6" fillId="0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14" fontId="0" fillId="0" borderId="4" xfId="0" applyNumberFormat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0" fillId="0" borderId="8" xfId="0" applyFont="1" applyBorder="1" applyAlignment="1">
      <alignment horizontal="left" vertical="top" wrapText="1"/>
    </xf>
    <xf numFmtId="14" fontId="0" fillId="0" borderId="4" xfId="0" applyNumberFormat="1" applyFont="1" applyBorder="1" applyAlignment="1">
      <alignment horizontal="center"/>
    </xf>
    <xf numFmtId="0" fontId="0" fillId="0" borderId="8" xfId="0" applyBorder="1"/>
    <xf numFmtId="0" fontId="11" fillId="0" borderId="8" xfId="0" applyFont="1" applyBorder="1"/>
    <xf numFmtId="0" fontId="13" fillId="0" borderId="8" xfId="0" applyFont="1" applyBorder="1"/>
    <xf numFmtId="166" fontId="7" fillId="0" borderId="1" xfId="0" applyNumberFormat="1" applyFont="1" applyBorder="1" applyAlignment="1">
      <alignment horizontal="left" textRotation="90"/>
    </xf>
    <xf numFmtId="0" fontId="0" fillId="5" borderId="4" xfId="0" applyFill="1" applyBorder="1" applyAlignment="1">
      <alignment horizontal="center"/>
    </xf>
    <xf numFmtId="0" fontId="0" fillId="6" borderId="4" xfId="0" applyFill="1" applyBorder="1"/>
    <xf numFmtId="0" fontId="0" fillId="7" borderId="4" xfId="0" applyFill="1" applyBorder="1" applyAlignment="1">
      <alignment horizontal="center"/>
    </xf>
    <xf numFmtId="0" fontId="0" fillId="8" borderId="4" xfId="0" applyFill="1" applyBorder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165" fontId="2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166" fontId="4" fillId="0" borderId="0" xfId="0" applyNumberFormat="1" applyFont="1" applyBorder="1"/>
    <xf numFmtId="166" fontId="0" fillId="0" borderId="0" xfId="0" applyNumberFormat="1" applyBorder="1"/>
    <xf numFmtId="166" fontId="7" fillId="0" borderId="0" xfId="0" applyNumberFormat="1" applyFont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6" fillId="0" borderId="8" xfId="0" applyFont="1" applyBorder="1"/>
    <xf numFmtId="0" fontId="0" fillId="0" borderId="8" xfId="0" applyFont="1" applyBorder="1"/>
    <xf numFmtId="0" fontId="0" fillId="9" borderId="4" xfId="0" applyFill="1" applyBorder="1"/>
    <xf numFmtId="0" fontId="17" fillId="0" borderId="0" xfId="0" applyFont="1" applyAlignment="1">
      <alignment horizontal="left" wrapText="1"/>
    </xf>
    <xf numFmtId="0" fontId="0" fillId="0" borderId="8" xfId="0" applyFill="1" applyBorder="1" applyAlignment="1">
      <alignment horizontal="center"/>
    </xf>
    <xf numFmtId="49" fontId="0" fillId="0" borderId="8" xfId="0" applyNumberFormat="1" applyBorder="1" applyAlignment="1">
      <alignment horizontal="left" vertical="top" wrapText="1"/>
    </xf>
    <xf numFmtId="0" fontId="0" fillId="0" borderId="0" xfId="0" applyFill="1"/>
    <xf numFmtId="0" fontId="18" fillId="0" borderId="8" xfId="0" applyFont="1" applyBorder="1" applyAlignment="1">
      <alignment horizontal="left" vertical="top" wrapText="1"/>
    </xf>
    <xf numFmtId="0" fontId="0" fillId="0" borderId="9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1190625</xdr:colOff>
      <xdr:row>1</xdr:row>
      <xdr:rowOff>382058</xdr:rowOff>
    </xdr:to>
    <xdr:pic>
      <xdr:nvPicPr>
        <xdr:cNvPr id="4" name="Kuva 3" descr="http://helmi.hel.fi/kymp/tyontuki/viestinta/Visuaalinenilme/sahkopostinallekirjoitus/PublishingImages/HELSINKI_Tunnus_MUST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3"/>
  <sheetViews>
    <sheetView tabSelected="1" view="pageBreakPreview" zoomScale="90" zoomScaleNormal="90" zoomScaleSheetLayoutView="90" workbookViewId="0">
      <pane ySplit="4" topLeftCell="A41" activePane="bottomLeft" state="frozen"/>
      <selection pane="bottomLeft" activeCell="A59" sqref="A59"/>
    </sheetView>
  </sheetViews>
  <sheetFormatPr defaultRowHeight="15" customHeight="1" x14ac:dyDescent="0.25"/>
  <cols>
    <col min="1" max="1" width="50.28515625" style="3" customWidth="1"/>
    <col min="2" max="2" width="13" bestFit="1" customWidth="1"/>
    <col min="3" max="3" width="5.7109375" style="4" customWidth="1"/>
    <col min="4" max="4" width="4.7109375" style="5" customWidth="1"/>
    <col min="5" max="5" width="13" bestFit="1" customWidth="1"/>
    <col min="6" max="6" width="5.7109375" style="4" customWidth="1"/>
    <col min="7" max="7" width="4.7109375" style="12" customWidth="1"/>
    <col min="8" max="24" width="2.85546875" style="2" customWidth="1"/>
    <col min="25" max="26" width="2.85546875" style="6" customWidth="1"/>
    <col min="27" max="28" width="2.85546875" style="7" customWidth="1"/>
    <col min="29" max="93" width="2.85546875" customWidth="1"/>
  </cols>
  <sheetData>
    <row r="1" spans="1:81" s="63" customFormat="1" ht="14.25" customHeight="1" x14ac:dyDescent="0.25">
      <c r="A1" s="62"/>
      <c r="B1" s="63" t="s">
        <v>21</v>
      </c>
      <c r="C1" s="64"/>
      <c r="D1" s="65"/>
      <c r="F1" s="64"/>
      <c r="G1" s="66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  <c r="Z1" s="70"/>
      <c r="AA1" s="70"/>
      <c r="AB1" s="70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7"/>
      <c r="BU1" s="67"/>
      <c r="BV1" s="67"/>
      <c r="BW1" s="67"/>
      <c r="BX1" s="67"/>
      <c r="BY1" s="67"/>
      <c r="BZ1" s="68"/>
      <c r="CA1" s="68"/>
      <c r="CB1" s="68"/>
      <c r="CC1" s="68"/>
    </row>
    <row r="2" spans="1:81" ht="60.75" customHeight="1" x14ac:dyDescent="0.25">
      <c r="A2" s="78" t="s">
        <v>54</v>
      </c>
      <c r="H2" s="55">
        <f>H3</f>
        <v>42737</v>
      </c>
      <c r="I2" s="55">
        <f t="shared" ref="I2:BS2" si="0">I3</f>
        <v>42744</v>
      </c>
      <c r="J2" s="55">
        <f t="shared" si="0"/>
        <v>42751</v>
      </c>
      <c r="K2" s="55">
        <f t="shared" si="0"/>
        <v>42758</v>
      </c>
      <c r="L2" s="55">
        <f t="shared" si="0"/>
        <v>42765</v>
      </c>
      <c r="M2" s="55">
        <f t="shared" si="0"/>
        <v>42772</v>
      </c>
      <c r="N2" s="55">
        <f t="shared" si="0"/>
        <v>42779</v>
      </c>
      <c r="O2" s="55">
        <f t="shared" si="0"/>
        <v>42786</v>
      </c>
      <c r="P2" s="55">
        <f t="shared" si="0"/>
        <v>42793</v>
      </c>
      <c r="Q2" s="55">
        <f t="shared" si="0"/>
        <v>42800</v>
      </c>
      <c r="R2" s="55">
        <f t="shared" si="0"/>
        <v>42807</v>
      </c>
      <c r="S2" s="55">
        <f t="shared" si="0"/>
        <v>42814</v>
      </c>
      <c r="T2" s="55">
        <f t="shared" si="0"/>
        <v>42821</v>
      </c>
      <c r="U2" s="55">
        <f t="shared" si="0"/>
        <v>42828</v>
      </c>
      <c r="V2" s="55">
        <f t="shared" si="0"/>
        <v>42835</v>
      </c>
      <c r="W2" s="55">
        <f t="shared" si="0"/>
        <v>42842</v>
      </c>
      <c r="X2" s="55">
        <f t="shared" si="0"/>
        <v>42849</v>
      </c>
      <c r="Y2" s="55">
        <f t="shared" si="0"/>
        <v>42856</v>
      </c>
      <c r="Z2" s="55">
        <f t="shared" si="0"/>
        <v>42863</v>
      </c>
      <c r="AA2" s="55">
        <f t="shared" si="0"/>
        <v>42870</v>
      </c>
      <c r="AB2" s="55">
        <f t="shared" si="0"/>
        <v>42877</v>
      </c>
      <c r="AC2" s="55">
        <f t="shared" si="0"/>
        <v>42884</v>
      </c>
      <c r="AD2" s="55">
        <f t="shared" si="0"/>
        <v>42891</v>
      </c>
      <c r="AE2" s="55">
        <f t="shared" si="0"/>
        <v>42898</v>
      </c>
      <c r="AF2" s="55">
        <f t="shared" si="0"/>
        <v>42905</v>
      </c>
      <c r="AG2" s="55">
        <f t="shared" si="0"/>
        <v>42912</v>
      </c>
      <c r="AH2" s="55">
        <f t="shared" si="0"/>
        <v>42919</v>
      </c>
      <c r="AI2" s="55">
        <f t="shared" si="0"/>
        <v>42926</v>
      </c>
      <c r="AJ2" s="55">
        <f t="shared" si="0"/>
        <v>42933</v>
      </c>
      <c r="AK2" s="55">
        <f t="shared" si="0"/>
        <v>42940</v>
      </c>
      <c r="AL2" s="55">
        <f t="shared" si="0"/>
        <v>42947</v>
      </c>
      <c r="AM2" s="55">
        <f t="shared" si="0"/>
        <v>42954</v>
      </c>
      <c r="AN2" s="55">
        <f t="shared" si="0"/>
        <v>42961</v>
      </c>
      <c r="AO2" s="55">
        <f t="shared" si="0"/>
        <v>42968</v>
      </c>
      <c r="AP2" s="55">
        <f t="shared" si="0"/>
        <v>42975</v>
      </c>
      <c r="AQ2" s="55">
        <f t="shared" si="0"/>
        <v>42982</v>
      </c>
      <c r="AR2" s="55">
        <f t="shared" si="0"/>
        <v>42989</v>
      </c>
      <c r="AS2" s="55">
        <f t="shared" si="0"/>
        <v>42996</v>
      </c>
      <c r="AT2" s="55">
        <f t="shared" si="0"/>
        <v>43003</v>
      </c>
      <c r="AU2" s="55">
        <f t="shared" si="0"/>
        <v>43010</v>
      </c>
      <c r="AV2" s="55">
        <f t="shared" si="0"/>
        <v>43017</v>
      </c>
      <c r="AW2" s="55">
        <f t="shared" si="0"/>
        <v>43024</v>
      </c>
      <c r="AX2" s="55">
        <f t="shared" si="0"/>
        <v>43031</v>
      </c>
      <c r="AY2" s="55">
        <f t="shared" si="0"/>
        <v>43038</v>
      </c>
      <c r="AZ2" s="55">
        <f t="shared" si="0"/>
        <v>43045</v>
      </c>
      <c r="BA2" s="55">
        <f t="shared" si="0"/>
        <v>43052</v>
      </c>
      <c r="BB2" s="55">
        <f t="shared" si="0"/>
        <v>43059</v>
      </c>
      <c r="BC2" s="55">
        <f t="shared" si="0"/>
        <v>43066</v>
      </c>
      <c r="BD2" s="55">
        <f t="shared" si="0"/>
        <v>43073</v>
      </c>
      <c r="BE2" s="55">
        <f t="shared" si="0"/>
        <v>43080</v>
      </c>
      <c r="BF2" s="55">
        <f t="shared" si="0"/>
        <v>43087</v>
      </c>
      <c r="BG2" s="55">
        <f t="shared" si="0"/>
        <v>43094</v>
      </c>
      <c r="BH2" s="55">
        <f t="shared" si="0"/>
        <v>43101</v>
      </c>
      <c r="BI2" s="55">
        <f t="shared" si="0"/>
        <v>43108</v>
      </c>
      <c r="BJ2" s="55">
        <f t="shared" si="0"/>
        <v>43115</v>
      </c>
      <c r="BK2" s="55">
        <f t="shared" si="0"/>
        <v>43122</v>
      </c>
      <c r="BL2" s="55">
        <f t="shared" si="0"/>
        <v>43129</v>
      </c>
      <c r="BM2" s="55">
        <f t="shared" si="0"/>
        <v>43136</v>
      </c>
      <c r="BN2" s="55">
        <f t="shared" si="0"/>
        <v>43143</v>
      </c>
      <c r="BO2" s="55">
        <f t="shared" si="0"/>
        <v>43150</v>
      </c>
      <c r="BP2" s="55">
        <f t="shared" si="0"/>
        <v>43157</v>
      </c>
      <c r="BQ2" s="55">
        <f t="shared" si="0"/>
        <v>43164</v>
      </c>
      <c r="BR2" s="55">
        <f t="shared" si="0"/>
        <v>43171</v>
      </c>
      <c r="BS2" s="55">
        <f t="shared" si="0"/>
        <v>43178</v>
      </c>
    </row>
    <row r="3" spans="1:81" ht="60.75" customHeight="1" x14ac:dyDescent="0.25">
      <c r="A3" s="60" t="s">
        <v>55</v>
      </c>
      <c r="B3" s="61"/>
      <c r="D3" s="8" t="s">
        <v>10</v>
      </c>
      <c r="E3" s="1"/>
      <c r="G3" s="8" t="s">
        <v>19</v>
      </c>
      <c r="H3" s="13">
        <f>B9</f>
        <v>42737</v>
      </c>
      <c r="I3" s="14">
        <f>H3+7</f>
        <v>42744</v>
      </c>
      <c r="J3" s="14">
        <f>I3+7</f>
        <v>42751</v>
      </c>
      <c r="K3" s="14">
        <f t="shared" ref="K3:Z3" si="1">J3+7</f>
        <v>42758</v>
      </c>
      <c r="L3" s="14">
        <f t="shared" si="1"/>
        <v>42765</v>
      </c>
      <c r="M3" s="14">
        <f t="shared" si="1"/>
        <v>42772</v>
      </c>
      <c r="N3" s="14">
        <f t="shared" si="1"/>
        <v>42779</v>
      </c>
      <c r="O3" s="14">
        <f t="shared" si="1"/>
        <v>42786</v>
      </c>
      <c r="P3" s="14">
        <f t="shared" si="1"/>
        <v>42793</v>
      </c>
      <c r="Q3" s="14">
        <f t="shared" si="1"/>
        <v>42800</v>
      </c>
      <c r="R3" s="14">
        <f t="shared" si="1"/>
        <v>42807</v>
      </c>
      <c r="S3" s="14">
        <f t="shared" si="1"/>
        <v>42814</v>
      </c>
      <c r="T3" s="14">
        <f t="shared" si="1"/>
        <v>42821</v>
      </c>
      <c r="U3" s="14">
        <f t="shared" si="1"/>
        <v>42828</v>
      </c>
      <c r="V3" s="14">
        <f t="shared" si="1"/>
        <v>42835</v>
      </c>
      <c r="W3" s="14">
        <f t="shared" si="1"/>
        <v>42842</v>
      </c>
      <c r="X3" s="14">
        <f t="shared" si="1"/>
        <v>42849</v>
      </c>
      <c r="Y3" s="15">
        <f t="shared" si="1"/>
        <v>42856</v>
      </c>
      <c r="Z3" s="15">
        <f t="shared" si="1"/>
        <v>42863</v>
      </c>
      <c r="AA3" s="15">
        <f t="shared" ref="AA3:AK3" si="2">Z3+7</f>
        <v>42870</v>
      </c>
      <c r="AB3" s="15">
        <f t="shared" si="2"/>
        <v>42877</v>
      </c>
      <c r="AC3" s="14">
        <f t="shared" si="2"/>
        <v>42884</v>
      </c>
      <c r="AD3" s="14">
        <f t="shared" si="2"/>
        <v>42891</v>
      </c>
      <c r="AE3" s="14">
        <f t="shared" si="2"/>
        <v>42898</v>
      </c>
      <c r="AF3" s="14">
        <f t="shared" si="2"/>
        <v>42905</v>
      </c>
      <c r="AG3" s="14">
        <f t="shared" si="2"/>
        <v>42912</v>
      </c>
      <c r="AH3" s="14">
        <f t="shared" si="2"/>
        <v>42919</v>
      </c>
      <c r="AI3" s="14">
        <f t="shared" si="2"/>
        <v>42926</v>
      </c>
      <c r="AJ3" s="14">
        <f t="shared" si="2"/>
        <v>42933</v>
      </c>
      <c r="AK3" s="14">
        <f t="shared" si="2"/>
        <v>42940</v>
      </c>
      <c r="AL3" s="14">
        <f t="shared" ref="AL3:AU3" si="3">AK3+7</f>
        <v>42947</v>
      </c>
      <c r="AM3" s="14">
        <f t="shared" si="3"/>
        <v>42954</v>
      </c>
      <c r="AN3" s="14">
        <f t="shared" si="3"/>
        <v>42961</v>
      </c>
      <c r="AO3" s="14">
        <f t="shared" si="3"/>
        <v>42968</v>
      </c>
      <c r="AP3" s="14">
        <f t="shared" si="3"/>
        <v>42975</v>
      </c>
      <c r="AQ3" s="14">
        <f t="shared" si="3"/>
        <v>42982</v>
      </c>
      <c r="AR3" s="14">
        <f t="shared" si="3"/>
        <v>42989</v>
      </c>
      <c r="AS3" s="14">
        <f t="shared" si="3"/>
        <v>42996</v>
      </c>
      <c r="AT3" s="14">
        <f t="shared" si="3"/>
        <v>43003</v>
      </c>
      <c r="AU3" s="14">
        <f t="shared" si="3"/>
        <v>43010</v>
      </c>
      <c r="AV3" s="14">
        <f t="shared" ref="AV3:BF3" si="4">AU3+7</f>
        <v>43017</v>
      </c>
      <c r="AW3" s="14">
        <f t="shared" si="4"/>
        <v>43024</v>
      </c>
      <c r="AX3" s="14">
        <f t="shared" si="4"/>
        <v>43031</v>
      </c>
      <c r="AY3" s="14">
        <f t="shared" si="4"/>
        <v>43038</v>
      </c>
      <c r="AZ3" s="14">
        <f t="shared" si="4"/>
        <v>43045</v>
      </c>
      <c r="BA3" s="14">
        <f t="shared" si="4"/>
        <v>43052</v>
      </c>
      <c r="BB3" s="14">
        <f t="shared" si="4"/>
        <v>43059</v>
      </c>
      <c r="BC3" s="14">
        <f t="shared" si="4"/>
        <v>43066</v>
      </c>
      <c r="BD3" s="14">
        <f t="shared" si="4"/>
        <v>43073</v>
      </c>
      <c r="BE3" s="14">
        <f t="shared" si="4"/>
        <v>43080</v>
      </c>
      <c r="BF3" s="14">
        <f t="shared" si="4"/>
        <v>43087</v>
      </c>
      <c r="BG3" s="14">
        <f t="shared" ref="BG3:BS3" si="5">BF3+7</f>
        <v>43094</v>
      </c>
      <c r="BH3" s="14">
        <f t="shared" si="5"/>
        <v>43101</v>
      </c>
      <c r="BI3" s="14">
        <f t="shared" si="5"/>
        <v>43108</v>
      </c>
      <c r="BJ3" s="14">
        <f t="shared" si="5"/>
        <v>43115</v>
      </c>
      <c r="BK3" s="14">
        <f t="shared" si="5"/>
        <v>43122</v>
      </c>
      <c r="BL3" s="14">
        <f t="shared" si="5"/>
        <v>43129</v>
      </c>
      <c r="BM3" s="14">
        <f t="shared" si="5"/>
        <v>43136</v>
      </c>
      <c r="BN3" s="14">
        <f t="shared" si="5"/>
        <v>43143</v>
      </c>
      <c r="BO3" s="14">
        <f t="shared" si="5"/>
        <v>43150</v>
      </c>
      <c r="BP3" s="14">
        <f t="shared" si="5"/>
        <v>43157</v>
      </c>
      <c r="BQ3" s="14">
        <f t="shared" si="5"/>
        <v>43164</v>
      </c>
      <c r="BR3" s="14">
        <f t="shared" si="5"/>
        <v>43171</v>
      </c>
      <c r="BS3" s="16">
        <f t="shared" si="5"/>
        <v>43178</v>
      </c>
    </row>
    <row r="4" spans="1:81" s="10" customFormat="1" ht="15" customHeight="1" x14ac:dyDescent="0.2">
      <c r="A4" s="33" t="s">
        <v>0</v>
      </c>
      <c r="B4" s="34" t="s">
        <v>1</v>
      </c>
      <c r="C4" s="35" t="s">
        <v>3</v>
      </c>
      <c r="D4" s="36" t="s">
        <v>4</v>
      </c>
      <c r="E4" s="34" t="s">
        <v>2</v>
      </c>
      <c r="F4" s="35" t="s">
        <v>3</v>
      </c>
      <c r="G4" s="37" t="s">
        <v>3</v>
      </c>
      <c r="H4" s="30">
        <f>WEEKNUM(H3,2)-1</f>
        <v>1</v>
      </c>
      <c r="I4" s="17">
        <f t="shared" ref="I4:AQ4" si="6">WEEKNUM(I3,2)-1</f>
        <v>2</v>
      </c>
      <c r="J4" s="17">
        <f t="shared" si="6"/>
        <v>3</v>
      </c>
      <c r="K4" s="17">
        <f t="shared" si="6"/>
        <v>4</v>
      </c>
      <c r="L4" s="17">
        <f t="shared" si="6"/>
        <v>5</v>
      </c>
      <c r="M4" s="17">
        <f t="shared" si="6"/>
        <v>6</v>
      </c>
      <c r="N4" s="17">
        <f t="shared" si="6"/>
        <v>7</v>
      </c>
      <c r="O4" s="17">
        <f t="shared" si="6"/>
        <v>8</v>
      </c>
      <c r="P4" s="17">
        <f t="shared" si="6"/>
        <v>9</v>
      </c>
      <c r="Q4" s="17">
        <f t="shared" si="6"/>
        <v>10</v>
      </c>
      <c r="R4" s="17">
        <f t="shared" si="6"/>
        <v>11</v>
      </c>
      <c r="S4" s="17">
        <f t="shared" si="6"/>
        <v>12</v>
      </c>
      <c r="T4" s="17">
        <f t="shared" si="6"/>
        <v>13</v>
      </c>
      <c r="U4" s="17">
        <f t="shared" si="6"/>
        <v>14</v>
      </c>
      <c r="V4" s="17">
        <f t="shared" si="6"/>
        <v>15</v>
      </c>
      <c r="W4" s="17">
        <f t="shared" si="6"/>
        <v>16</v>
      </c>
      <c r="X4" s="17">
        <f t="shared" si="6"/>
        <v>17</v>
      </c>
      <c r="Y4" s="18">
        <f t="shared" si="6"/>
        <v>18</v>
      </c>
      <c r="Z4" s="18">
        <f t="shared" si="6"/>
        <v>19</v>
      </c>
      <c r="AA4" s="18">
        <f t="shared" si="6"/>
        <v>20</v>
      </c>
      <c r="AB4" s="18">
        <f t="shared" si="6"/>
        <v>21</v>
      </c>
      <c r="AC4" s="17">
        <f t="shared" si="6"/>
        <v>22</v>
      </c>
      <c r="AD4" s="17">
        <f t="shared" si="6"/>
        <v>23</v>
      </c>
      <c r="AE4" s="17">
        <f t="shared" si="6"/>
        <v>24</v>
      </c>
      <c r="AF4" s="17">
        <f t="shared" si="6"/>
        <v>25</v>
      </c>
      <c r="AG4" s="17">
        <f t="shared" si="6"/>
        <v>26</v>
      </c>
      <c r="AH4" s="17">
        <f t="shared" si="6"/>
        <v>27</v>
      </c>
      <c r="AI4" s="17">
        <f t="shared" si="6"/>
        <v>28</v>
      </c>
      <c r="AJ4" s="17">
        <f t="shared" si="6"/>
        <v>29</v>
      </c>
      <c r="AK4" s="17">
        <f t="shared" si="6"/>
        <v>30</v>
      </c>
      <c r="AL4" s="17">
        <f t="shared" si="6"/>
        <v>31</v>
      </c>
      <c r="AM4" s="17">
        <f t="shared" si="6"/>
        <v>32</v>
      </c>
      <c r="AN4" s="17">
        <f t="shared" si="6"/>
        <v>33</v>
      </c>
      <c r="AO4" s="17">
        <f t="shared" si="6"/>
        <v>34</v>
      </c>
      <c r="AP4" s="17">
        <f t="shared" si="6"/>
        <v>35</v>
      </c>
      <c r="AQ4" s="17">
        <f t="shared" si="6"/>
        <v>36</v>
      </c>
      <c r="AR4" s="17">
        <f>WEEKNUM(AR3,2)-1</f>
        <v>37</v>
      </c>
      <c r="AS4" s="17">
        <f>WEEKNUM(AS3,2)-1</f>
        <v>38</v>
      </c>
      <c r="AT4" s="17">
        <f>WEEKNUM(AT3,2)-1</f>
        <v>39</v>
      </c>
      <c r="AU4" s="17">
        <f>WEEKNUM(AU3,2)-1</f>
        <v>40</v>
      </c>
      <c r="AV4" s="17">
        <f t="shared" ref="AV4:BF4" si="7">WEEKNUM(AV3,2)-1</f>
        <v>41</v>
      </c>
      <c r="AW4" s="17">
        <f t="shared" si="7"/>
        <v>42</v>
      </c>
      <c r="AX4" s="17">
        <f t="shared" si="7"/>
        <v>43</v>
      </c>
      <c r="AY4" s="17">
        <f t="shared" si="7"/>
        <v>44</v>
      </c>
      <c r="AZ4" s="17">
        <f t="shared" si="7"/>
        <v>45</v>
      </c>
      <c r="BA4" s="17">
        <f t="shared" si="7"/>
        <v>46</v>
      </c>
      <c r="BB4" s="17">
        <f t="shared" si="7"/>
        <v>47</v>
      </c>
      <c r="BC4" s="17">
        <f t="shared" si="7"/>
        <v>48</v>
      </c>
      <c r="BD4" s="17">
        <f t="shared" si="7"/>
        <v>49</v>
      </c>
      <c r="BE4" s="17">
        <f t="shared" si="7"/>
        <v>50</v>
      </c>
      <c r="BF4" s="17">
        <f t="shared" si="7"/>
        <v>51</v>
      </c>
      <c r="BG4" s="17">
        <f t="shared" ref="BG4:BS4" si="8">WEEKNUM(BG3,2)-1</f>
        <v>52</v>
      </c>
      <c r="BH4" s="17">
        <f t="shared" si="8"/>
        <v>0</v>
      </c>
      <c r="BI4" s="17">
        <f t="shared" si="8"/>
        <v>1</v>
      </c>
      <c r="BJ4" s="17">
        <f t="shared" si="8"/>
        <v>2</v>
      </c>
      <c r="BK4" s="17">
        <f t="shared" si="8"/>
        <v>3</v>
      </c>
      <c r="BL4" s="17">
        <f t="shared" si="8"/>
        <v>4</v>
      </c>
      <c r="BM4" s="17">
        <f t="shared" si="8"/>
        <v>5</v>
      </c>
      <c r="BN4" s="17">
        <f t="shared" si="8"/>
        <v>6</v>
      </c>
      <c r="BO4" s="17">
        <f t="shared" si="8"/>
        <v>7</v>
      </c>
      <c r="BP4" s="17">
        <f t="shared" si="8"/>
        <v>8</v>
      </c>
      <c r="BQ4" s="17">
        <f t="shared" si="8"/>
        <v>9</v>
      </c>
      <c r="BR4" s="17">
        <f t="shared" si="8"/>
        <v>10</v>
      </c>
      <c r="BS4" s="19">
        <f t="shared" si="8"/>
        <v>11</v>
      </c>
      <c r="BT4" s="11"/>
    </row>
    <row r="5" spans="1:81" ht="15" customHeight="1" x14ac:dyDescent="0.25">
      <c r="A5" s="38"/>
      <c r="B5" s="23"/>
      <c r="C5" s="39"/>
      <c r="D5" s="40"/>
      <c r="E5" s="23"/>
      <c r="F5" s="39"/>
      <c r="G5" s="41"/>
      <c r="H5" s="31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1"/>
      <c r="Z5" s="21"/>
      <c r="AA5" s="22"/>
      <c r="AB5" s="22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4"/>
    </row>
    <row r="6" spans="1:81" s="9" customFormat="1" ht="15" customHeight="1" x14ac:dyDescent="0.25">
      <c r="A6" s="42" t="s">
        <v>22</v>
      </c>
      <c r="B6" s="23"/>
      <c r="C6" s="39"/>
      <c r="D6" s="40"/>
      <c r="E6" s="23"/>
      <c r="F6" s="39"/>
      <c r="G6" s="41"/>
      <c r="H6" s="31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79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4"/>
    </row>
    <row r="7" spans="1:81" s="9" customFormat="1" ht="15" customHeight="1" x14ac:dyDescent="0.25">
      <c r="A7" s="42" t="s">
        <v>53</v>
      </c>
      <c r="B7" s="23"/>
      <c r="C7" s="39"/>
      <c r="D7" s="40"/>
      <c r="E7" s="23"/>
      <c r="F7" s="39"/>
      <c r="G7" s="41"/>
      <c r="H7" s="31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32"/>
      <c r="AN7" s="23" t="s">
        <v>46</v>
      </c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4"/>
    </row>
    <row r="8" spans="1:81" s="9" customFormat="1" ht="15" customHeight="1" x14ac:dyDescent="0.25">
      <c r="A8" s="42"/>
      <c r="B8" s="23"/>
      <c r="C8" s="39"/>
      <c r="D8" s="40"/>
      <c r="E8" s="23"/>
      <c r="F8" s="39"/>
      <c r="G8" s="41"/>
      <c r="H8" s="31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1"/>
      <c r="Z8" s="21"/>
      <c r="AA8" s="22"/>
      <c r="AB8" s="22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56"/>
      <c r="AN8" s="23" t="s">
        <v>47</v>
      </c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4"/>
    </row>
    <row r="9" spans="1:81" ht="15" customHeight="1" x14ac:dyDescent="0.25">
      <c r="A9" s="42" t="s">
        <v>69</v>
      </c>
      <c r="B9" s="46">
        <v>42737</v>
      </c>
      <c r="C9" s="44">
        <f t="shared" ref="C9" si="9">WEEKNUM(B9,2)-1</f>
        <v>1</v>
      </c>
      <c r="D9" s="45">
        <f t="shared" ref="D9" si="10">IF(NETWORKDAYS(B9,E9)&lt;0,0,NETWORKDAYS(B9,E9))</f>
        <v>60</v>
      </c>
      <c r="E9" s="46">
        <f>B9+81</f>
        <v>42818</v>
      </c>
      <c r="F9" s="44">
        <f t="shared" ref="F9" si="11">WEEKNUM(E9,2)-1</f>
        <v>12</v>
      </c>
      <c r="G9" s="47">
        <f t="shared" ref="G9" si="12">IF(D9/5&lt;0.8,0,D9/5)</f>
        <v>12</v>
      </c>
      <c r="H9" s="57"/>
      <c r="I9" s="57"/>
      <c r="J9" s="57"/>
      <c r="K9" s="57"/>
      <c r="L9" s="57"/>
      <c r="M9" s="57"/>
      <c r="N9" s="57"/>
      <c r="O9" s="57"/>
      <c r="P9" s="22"/>
      <c r="Q9" s="22"/>
      <c r="R9" s="22"/>
      <c r="S9" s="22"/>
      <c r="T9" s="20"/>
      <c r="U9" s="20"/>
      <c r="V9" s="20"/>
      <c r="W9" s="20"/>
      <c r="X9" s="20"/>
      <c r="Y9" s="21"/>
      <c r="Z9" s="21"/>
      <c r="AA9" s="21"/>
      <c r="AB9" s="21"/>
      <c r="AC9" s="23"/>
      <c r="AD9" s="23"/>
      <c r="AE9" s="23"/>
      <c r="AF9" s="23"/>
      <c r="AG9" s="23"/>
      <c r="AH9" s="25"/>
      <c r="AI9" s="25"/>
      <c r="AJ9" s="26"/>
      <c r="AK9" s="26"/>
      <c r="AL9" s="23"/>
      <c r="AM9" s="58"/>
      <c r="AN9" s="23" t="s">
        <v>48</v>
      </c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4"/>
    </row>
    <row r="10" spans="1:81" ht="15" customHeight="1" x14ac:dyDescent="0.25">
      <c r="A10" s="48" t="s">
        <v>24</v>
      </c>
      <c r="B10" s="49">
        <v>42737</v>
      </c>
      <c r="C10" s="44">
        <f t="shared" ref="C10:C77" si="13">WEEKNUM(B10,2)-1</f>
        <v>1</v>
      </c>
      <c r="D10" s="45">
        <f t="shared" ref="D10:D77" si="14">IF(NETWORKDAYS(B10,E10)&lt;0,0,NETWORKDAYS(B10,E10))</f>
        <v>0</v>
      </c>
      <c r="E10" s="43"/>
      <c r="F10" s="44">
        <f t="shared" ref="F10:F77" si="15">WEEKNUM(E10,2)-1</f>
        <v>0</v>
      </c>
      <c r="G10" s="47">
        <f t="shared" ref="G10:G77" si="16">IF(D10/5&lt;0.8,0,D10/5)</f>
        <v>0</v>
      </c>
      <c r="H10" s="32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/>
      <c r="Z10" s="21"/>
      <c r="AA10" s="21"/>
      <c r="AB10" s="21"/>
      <c r="AC10" s="23"/>
      <c r="AD10" s="23"/>
      <c r="AE10" s="23"/>
      <c r="AF10" s="23"/>
      <c r="AG10" s="23"/>
      <c r="AH10" s="25"/>
      <c r="AI10" s="25"/>
      <c r="AJ10" s="26"/>
      <c r="AK10" s="26"/>
      <c r="AL10" s="23"/>
      <c r="AM10" s="27"/>
      <c r="AN10" s="23" t="s">
        <v>45</v>
      </c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4"/>
    </row>
    <row r="11" spans="1:81" ht="15" customHeight="1" x14ac:dyDescent="0.25">
      <c r="A11" s="50" t="s">
        <v>56</v>
      </c>
      <c r="B11" s="43">
        <v>42737</v>
      </c>
      <c r="C11" s="44">
        <f t="shared" si="13"/>
        <v>1</v>
      </c>
      <c r="D11" s="45">
        <f t="shared" ref="D11" si="17">IF(NETWORKDAYS(B11,E11)&lt;0,0,NETWORKDAYS(B11,E11))</f>
        <v>0</v>
      </c>
      <c r="E11" s="43"/>
      <c r="F11" s="44">
        <f t="shared" ref="F11" si="18">WEEKNUM(E11,2)-1</f>
        <v>0</v>
      </c>
      <c r="G11" s="47">
        <f t="shared" si="16"/>
        <v>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/>
      <c r="Z11" s="21"/>
      <c r="AA11" s="21"/>
      <c r="AB11" s="21"/>
      <c r="AC11" s="23"/>
      <c r="AD11" s="23"/>
      <c r="AE11" s="23"/>
      <c r="AF11" s="23"/>
      <c r="AG11" s="23"/>
      <c r="AH11" s="25"/>
      <c r="AI11" s="25"/>
      <c r="AJ11" s="26"/>
      <c r="AK11" s="26"/>
      <c r="AL11" s="23"/>
      <c r="AM11" s="59"/>
      <c r="AN11" s="23" t="s">
        <v>49</v>
      </c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4"/>
    </row>
    <row r="12" spans="1:81" s="9" customFormat="1" ht="15" customHeight="1" x14ac:dyDescent="0.25">
      <c r="A12" s="50" t="s">
        <v>57</v>
      </c>
      <c r="B12" s="43">
        <v>42737</v>
      </c>
      <c r="C12" s="44">
        <f t="shared" ref="C12" si="19">WEEKNUM(B12,2)-1</f>
        <v>1</v>
      </c>
      <c r="D12" s="45">
        <f t="shared" ref="D12" si="20">IF(NETWORKDAYS(B12,E12)&lt;0,0,NETWORKDAYS(B12,E12))</f>
        <v>3</v>
      </c>
      <c r="E12" s="43">
        <f>B12+2</f>
        <v>42739</v>
      </c>
      <c r="F12" s="44">
        <f t="shared" ref="F12" si="21">WEEKNUM(E12,2)-1</f>
        <v>1</v>
      </c>
      <c r="G12" s="47">
        <f t="shared" ref="G12" si="22">IF(D12/5&lt;0.8,0,D12/5)</f>
        <v>0</v>
      </c>
      <c r="H12" s="27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  <c r="Z12" s="21"/>
      <c r="AA12" s="21"/>
      <c r="AB12" s="21"/>
      <c r="AC12" s="23"/>
      <c r="AD12" s="23"/>
      <c r="AE12" s="23"/>
      <c r="AF12" s="23"/>
      <c r="AG12" s="23"/>
      <c r="AH12" s="25"/>
      <c r="AI12" s="25"/>
      <c r="AJ12" s="26"/>
      <c r="AK12" s="26"/>
      <c r="AL12" s="23"/>
      <c r="AM12" s="77"/>
      <c r="AN12" s="23" t="s">
        <v>50</v>
      </c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4"/>
    </row>
    <row r="13" spans="1:81" ht="15" customHeight="1" x14ac:dyDescent="0.25">
      <c r="A13" s="38" t="s">
        <v>11</v>
      </c>
      <c r="B13" s="43">
        <v>42737</v>
      </c>
      <c r="C13" s="44">
        <f t="shared" ref="C13:C16" si="23">WEEKNUM(B13,2)-1</f>
        <v>1</v>
      </c>
      <c r="D13" s="45">
        <f t="shared" ref="D13:D16" si="24">IF(NETWORKDAYS(B13,E13)&lt;0,0,NETWORKDAYS(B13,E13))</f>
        <v>3</v>
      </c>
      <c r="E13" s="43">
        <f>B13+2</f>
        <v>42739</v>
      </c>
      <c r="F13" s="44">
        <f t="shared" ref="F13:F16" si="25">WEEKNUM(E13,2)-1</f>
        <v>1</v>
      </c>
      <c r="G13" s="47">
        <f t="shared" ref="G13:G16" si="26">IF(D13/5&lt;0.8,0,D13/5)</f>
        <v>0</v>
      </c>
      <c r="H13" s="5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  <c r="Z13" s="21"/>
      <c r="AA13" s="21"/>
      <c r="AB13" s="21"/>
      <c r="AC13" s="23"/>
      <c r="AD13" s="23"/>
      <c r="AE13" s="23"/>
      <c r="AF13" s="23"/>
      <c r="AG13" s="23"/>
      <c r="AH13" s="25"/>
      <c r="AI13" s="25"/>
      <c r="AJ13" s="26"/>
      <c r="AK13" s="26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4"/>
    </row>
    <row r="14" spans="1:81" s="9" customFormat="1" ht="15" customHeight="1" x14ac:dyDescent="0.25">
      <c r="A14" s="73" t="s">
        <v>96</v>
      </c>
      <c r="B14" s="43">
        <v>42737</v>
      </c>
      <c r="C14" s="44">
        <f t="shared" ref="C14" si="27">WEEKNUM(B14,2)-1</f>
        <v>1</v>
      </c>
      <c r="D14" s="45">
        <f t="shared" ref="D14" si="28">IF(NETWORKDAYS(B14,E14)&lt;0,0,NETWORKDAYS(B14,E14))</f>
        <v>3</v>
      </c>
      <c r="E14" s="43">
        <f>B14+2</f>
        <v>42739</v>
      </c>
      <c r="F14" s="44">
        <f t="shared" ref="F14" si="29">WEEKNUM(E14,2)-1</f>
        <v>1</v>
      </c>
      <c r="G14" s="47">
        <f t="shared" ref="G14" si="30">IF(D14/5&lt;0.8,0,D14/5)</f>
        <v>0</v>
      </c>
      <c r="H14" s="5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  <c r="Z14" s="21"/>
      <c r="AA14" s="21"/>
      <c r="AB14" s="21"/>
      <c r="AC14" s="23"/>
      <c r="AD14" s="23"/>
      <c r="AE14" s="23"/>
      <c r="AF14" s="23"/>
      <c r="AG14" s="23"/>
      <c r="AH14" s="25"/>
      <c r="AI14" s="25"/>
      <c r="AJ14" s="26"/>
      <c r="AK14" s="26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4"/>
    </row>
    <row r="15" spans="1:81" s="9" customFormat="1" ht="15" customHeight="1" x14ac:dyDescent="0.25">
      <c r="A15" s="38" t="s">
        <v>61</v>
      </c>
      <c r="B15" s="43">
        <v>42737</v>
      </c>
      <c r="C15" s="44">
        <f t="shared" ref="C15" si="31">WEEKNUM(B15,2)-1</f>
        <v>1</v>
      </c>
      <c r="D15" s="45">
        <f t="shared" ref="D15" si="32">IF(NETWORKDAYS(B15,E15)&lt;0,0,NETWORKDAYS(B15,E15))</f>
        <v>3</v>
      </c>
      <c r="E15" s="43">
        <f>B15+2</f>
        <v>42739</v>
      </c>
      <c r="F15" s="44">
        <f t="shared" ref="F15" si="33">WEEKNUM(E15,2)-1</f>
        <v>1</v>
      </c>
      <c r="G15" s="47"/>
      <c r="H15" s="27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1"/>
      <c r="Z15" s="21"/>
      <c r="AA15" s="21"/>
      <c r="AB15" s="21"/>
      <c r="AC15" s="23"/>
      <c r="AD15" s="23"/>
      <c r="AE15" s="23"/>
      <c r="AF15" s="23"/>
      <c r="AG15" s="23"/>
      <c r="AH15" s="25"/>
      <c r="AI15" s="25"/>
      <c r="AJ15" s="26"/>
      <c r="AK15" s="26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4"/>
    </row>
    <row r="16" spans="1:81" ht="15" customHeight="1" x14ac:dyDescent="0.25">
      <c r="A16" s="38" t="s">
        <v>58</v>
      </c>
      <c r="B16" s="43">
        <v>42737</v>
      </c>
      <c r="C16" s="44">
        <f t="shared" si="23"/>
        <v>1</v>
      </c>
      <c r="D16" s="45">
        <f t="shared" si="24"/>
        <v>21</v>
      </c>
      <c r="E16" s="43">
        <f>B16+28</f>
        <v>42765</v>
      </c>
      <c r="F16" s="44">
        <f t="shared" si="25"/>
        <v>5</v>
      </c>
      <c r="G16" s="47">
        <f t="shared" si="26"/>
        <v>4.2</v>
      </c>
      <c r="H16" s="56"/>
      <c r="I16" s="56"/>
      <c r="J16" s="56"/>
      <c r="K16" s="56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/>
      <c r="Z16" s="21"/>
      <c r="AA16" s="21"/>
      <c r="AB16" s="21"/>
      <c r="AC16" s="23"/>
      <c r="AD16" s="23"/>
      <c r="AE16" s="23"/>
      <c r="AF16" s="23"/>
      <c r="AG16" s="23"/>
      <c r="AH16" s="25"/>
      <c r="AI16" s="25"/>
      <c r="AJ16" s="26"/>
      <c r="AK16" s="26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4"/>
    </row>
    <row r="17" spans="1:71" s="9" customFormat="1" ht="15" customHeight="1" x14ac:dyDescent="0.25">
      <c r="A17" s="38" t="s">
        <v>59</v>
      </c>
      <c r="B17" s="43">
        <v>42737</v>
      </c>
      <c r="C17" s="44">
        <f t="shared" ref="C17" si="34">WEEKNUM(B17,2)-1</f>
        <v>1</v>
      </c>
      <c r="D17" s="45">
        <f t="shared" ref="D17" si="35">IF(NETWORKDAYS(B17,E17)&lt;0,0,NETWORKDAYS(B17,E17))</f>
        <v>16</v>
      </c>
      <c r="E17" s="43">
        <f>B17+21</f>
        <v>42758</v>
      </c>
      <c r="F17" s="44">
        <f t="shared" ref="F17" si="36">WEEKNUM(E17,2)-1</f>
        <v>4</v>
      </c>
      <c r="G17" s="47"/>
      <c r="H17" s="56"/>
      <c r="I17" s="56"/>
      <c r="J17" s="56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/>
      <c r="Z17" s="21"/>
      <c r="AA17" s="21"/>
      <c r="AB17" s="21"/>
      <c r="AC17" s="23"/>
      <c r="AD17" s="23"/>
      <c r="AE17" s="23"/>
      <c r="AF17" s="23"/>
      <c r="AG17" s="23"/>
      <c r="AH17" s="25"/>
      <c r="AI17" s="25"/>
      <c r="AJ17" s="26"/>
      <c r="AK17" s="26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4"/>
    </row>
    <row r="18" spans="1:71" s="9" customFormat="1" ht="15" customHeight="1" x14ac:dyDescent="0.25">
      <c r="A18" s="38" t="s">
        <v>60</v>
      </c>
      <c r="B18" s="43">
        <v>42751</v>
      </c>
      <c r="C18" s="44">
        <f t="shared" ref="C18" si="37">WEEKNUM(B18,2)-1</f>
        <v>3</v>
      </c>
      <c r="D18" s="45">
        <f t="shared" ref="D18" si="38">IF(NETWORKDAYS(B18,E18)&lt;0,0,NETWORKDAYS(B18,E18))</f>
        <v>11</v>
      </c>
      <c r="E18" s="43">
        <f>B18+14</f>
        <v>42765</v>
      </c>
      <c r="F18" s="44">
        <f t="shared" ref="F18" si="39">WEEKNUM(E18,2)-1</f>
        <v>5</v>
      </c>
      <c r="G18" s="47"/>
      <c r="H18" s="79"/>
      <c r="I18" s="20"/>
      <c r="J18" s="56"/>
      <c r="K18" s="56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/>
      <c r="Z18" s="21"/>
      <c r="AA18" s="21"/>
      <c r="AB18" s="21"/>
      <c r="AC18" s="23"/>
      <c r="AD18" s="23"/>
      <c r="AE18" s="23"/>
      <c r="AF18" s="23"/>
      <c r="AG18" s="23"/>
      <c r="AH18" s="25"/>
      <c r="AI18" s="25"/>
      <c r="AJ18" s="26"/>
      <c r="AK18" s="26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4"/>
    </row>
    <row r="19" spans="1:71" s="9" customFormat="1" ht="15" customHeight="1" x14ac:dyDescent="0.25">
      <c r="A19" s="38" t="s">
        <v>63</v>
      </c>
      <c r="B19" s="43">
        <v>42751</v>
      </c>
      <c r="C19" s="44">
        <f t="shared" ref="C19" si="40">WEEKNUM(B19,2)-1</f>
        <v>3</v>
      </c>
      <c r="D19" s="45">
        <f t="shared" ref="D19" si="41">IF(NETWORKDAYS(B19,E19)&lt;0,0,NETWORKDAYS(B19,E19))</f>
        <v>11</v>
      </c>
      <c r="E19" s="43">
        <f>B19+14</f>
        <v>42765</v>
      </c>
      <c r="F19" s="44">
        <f t="shared" ref="F19" si="42">WEEKNUM(E19,2)-1</f>
        <v>5</v>
      </c>
      <c r="G19" s="47"/>
      <c r="H19" s="79"/>
      <c r="I19" s="20"/>
      <c r="J19" s="56"/>
      <c r="K19" s="56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21"/>
      <c r="AA19" s="21"/>
      <c r="AB19" s="21"/>
      <c r="AC19" s="23"/>
      <c r="AD19" s="23"/>
      <c r="AE19" s="23"/>
      <c r="AF19" s="23"/>
      <c r="AG19" s="23"/>
      <c r="AH19" s="25"/>
      <c r="AI19" s="25"/>
      <c r="AJ19" s="26"/>
      <c r="AK19" s="26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4"/>
    </row>
    <row r="20" spans="1:71" s="9" customFormat="1" ht="3" customHeight="1" x14ac:dyDescent="0.25">
      <c r="A20" s="38"/>
      <c r="B20" s="43"/>
      <c r="C20" s="44"/>
      <c r="D20" s="45"/>
      <c r="E20" s="43"/>
      <c r="F20" s="44"/>
      <c r="G20" s="47"/>
      <c r="H20" s="7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3"/>
      <c r="AD20" s="23"/>
      <c r="AE20" s="23"/>
      <c r="AF20" s="23"/>
      <c r="AG20" s="23"/>
      <c r="AH20" s="25"/>
      <c r="AI20" s="25"/>
      <c r="AJ20" s="26"/>
      <c r="AK20" s="26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4"/>
    </row>
    <row r="21" spans="1:71" ht="15" customHeight="1" x14ac:dyDescent="0.25">
      <c r="A21" s="48" t="s">
        <v>25</v>
      </c>
      <c r="B21" s="49">
        <v>42765</v>
      </c>
      <c r="C21" s="44">
        <f t="shared" si="13"/>
        <v>5</v>
      </c>
      <c r="D21" s="45">
        <f t="shared" si="14"/>
        <v>0</v>
      </c>
      <c r="E21" s="43"/>
      <c r="F21" s="44">
        <f t="shared" si="15"/>
        <v>0</v>
      </c>
      <c r="G21" s="47">
        <f t="shared" si="16"/>
        <v>0</v>
      </c>
      <c r="H21" s="31"/>
      <c r="I21" s="20"/>
      <c r="J21" s="20"/>
      <c r="K21" s="20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3"/>
      <c r="AD21" s="23"/>
      <c r="AE21" s="23"/>
      <c r="AF21" s="23"/>
      <c r="AG21" s="23"/>
      <c r="AH21" s="25"/>
      <c r="AI21" s="25"/>
      <c r="AJ21" s="26"/>
      <c r="AK21" s="26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4"/>
    </row>
    <row r="22" spans="1:71" ht="15" customHeight="1" x14ac:dyDescent="0.25">
      <c r="A22" s="38" t="s">
        <v>62</v>
      </c>
      <c r="B22" s="43">
        <v>42765</v>
      </c>
      <c r="C22" s="44">
        <f t="shared" ref="C22:C28" si="43">WEEKNUM(B22,2)-1</f>
        <v>5</v>
      </c>
      <c r="D22" s="45">
        <f t="shared" si="14"/>
        <v>21</v>
      </c>
      <c r="E22" s="43">
        <f>B22+28</f>
        <v>42793</v>
      </c>
      <c r="F22" s="44">
        <f t="shared" si="15"/>
        <v>9</v>
      </c>
      <c r="G22" s="47">
        <f t="shared" si="16"/>
        <v>4.2</v>
      </c>
      <c r="H22" s="21"/>
      <c r="I22" s="21"/>
      <c r="J22" s="21"/>
      <c r="K22" s="21"/>
      <c r="L22" s="56"/>
      <c r="M22" s="56"/>
      <c r="N22" s="56"/>
      <c r="O22" s="56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3"/>
      <c r="AD22" s="23"/>
      <c r="AE22" s="23"/>
      <c r="AF22" s="23"/>
      <c r="AG22" s="23"/>
      <c r="AH22" s="25"/>
      <c r="AI22" s="25"/>
      <c r="AJ22" s="26"/>
      <c r="AK22" s="26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4"/>
    </row>
    <row r="23" spans="1:71" s="9" customFormat="1" ht="15" customHeight="1" x14ac:dyDescent="0.25">
      <c r="A23" s="38" t="s">
        <v>27</v>
      </c>
      <c r="B23" s="43">
        <v>42765</v>
      </c>
      <c r="C23" s="44">
        <f t="shared" si="43"/>
        <v>5</v>
      </c>
      <c r="D23" s="45">
        <f t="shared" si="14"/>
        <v>11</v>
      </c>
      <c r="E23" s="43">
        <f>B23+14</f>
        <v>42779</v>
      </c>
      <c r="F23" s="44">
        <f t="shared" si="15"/>
        <v>7</v>
      </c>
      <c r="G23" s="47">
        <f t="shared" si="16"/>
        <v>2.2000000000000002</v>
      </c>
      <c r="H23" s="21"/>
      <c r="I23" s="21"/>
      <c r="J23" s="21"/>
      <c r="K23" s="21"/>
      <c r="L23" s="56"/>
      <c r="M23" s="56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3"/>
      <c r="AD23" s="23"/>
      <c r="AE23" s="23"/>
      <c r="AF23" s="23"/>
      <c r="AG23" s="23"/>
      <c r="AH23" s="25"/>
      <c r="AI23" s="25"/>
      <c r="AJ23" s="26"/>
      <c r="AK23" s="26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4"/>
    </row>
    <row r="24" spans="1:71" s="9" customFormat="1" ht="15" customHeight="1" x14ac:dyDescent="0.25">
      <c r="A24" s="38" t="s">
        <v>63</v>
      </c>
      <c r="B24" s="43">
        <v>42765</v>
      </c>
      <c r="C24" s="44">
        <f t="shared" ref="C24" si="44">WEEKNUM(B24,2)-1</f>
        <v>5</v>
      </c>
      <c r="D24" s="45">
        <f t="shared" ref="D24" si="45">IF(NETWORKDAYS(B24,E24)&lt;0,0,NETWORKDAYS(B24,E24))</f>
        <v>11</v>
      </c>
      <c r="E24" s="43">
        <f>B24+14</f>
        <v>42779</v>
      </c>
      <c r="F24" s="44">
        <f t="shared" si="15"/>
        <v>7</v>
      </c>
      <c r="G24" s="47">
        <f t="shared" si="16"/>
        <v>2.2000000000000002</v>
      </c>
      <c r="H24" s="21"/>
      <c r="I24" s="21"/>
      <c r="J24" s="21"/>
      <c r="K24" s="20"/>
      <c r="L24" s="56"/>
      <c r="M24" s="56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3"/>
      <c r="AD24" s="23"/>
      <c r="AE24" s="23"/>
      <c r="AF24" s="23"/>
      <c r="AG24" s="23"/>
      <c r="AH24" s="25"/>
      <c r="AI24" s="25"/>
      <c r="AJ24" s="26"/>
      <c r="AK24" s="26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4"/>
    </row>
    <row r="25" spans="1:71" s="9" customFormat="1" ht="15" customHeight="1" x14ac:dyDescent="0.25">
      <c r="A25" s="38" t="s">
        <v>65</v>
      </c>
      <c r="B25" s="43">
        <v>42765</v>
      </c>
      <c r="C25" s="44">
        <f t="shared" ref="C25" si="46">WEEKNUM(B25,2)-1</f>
        <v>5</v>
      </c>
      <c r="D25" s="45">
        <f t="shared" ref="D25" si="47">IF(NETWORKDAYS(B25,E25)&lt;0,0,NETWORKDAYS(B25,E25))</f>
        <v>11</v>
      </c>
      <c r="E25" s="43">
        <f>B25+14</f>
        <v>42779</v>
      </c>
      <c r="F25" s="44">
        <f t="shared" ref="F25" si="48">WEEKNUM(E25,2)-1</f>
        <v>7</v>
      </c>
      <c r="G25" s="47">
        <f t="shared" ref="G25" si="49">IF(D25/5&lt;0.8,0,D25/5)</f>
        <v>2.2000000000000002</v>
      </c>
      <c r="H25" s="79"/>
      <c r="I25" s="21"/>
      <c r="J25" s="21"/>
      <c r="K25" s="20"/>
      <c r="L25" s="56"/>
      <c r="M25" s="56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3"/>
      <c r="AD25" s="23"/>
      <c r="AE25" s="23"/>
      <c r="AF25" s="23"/>
      <c r="AG25" s="23"/>
      <c r="AH25" s="25"/>
      <c r="AI25" s="25"/>
      <c r="AJ25" s="26"/>
      <c r="AK25" s="26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4"/>
    </row>
    <row r="26" spans="1:71" s="9" customFormat="1" ht="15" customHeight="1" x14ac:dyDescent="0.25">
      <c r="A26" s="73" t="s">
        <v>64</v>
      </c>
      <c r="B26" s="43">
        <v>42765</v>
      </c>
      <c r="C26" s="44">
        <f t="shared" ref="C26" si="50">WEEKNUM(B26,2)-1</f>
        <v>5</v>
      </c>
      <c r="D26" s="45">
        <f t="shared" ref="D26" si="51">IF(NETWORKDAYS(B26,E26)&lt;0,0,NETWORKDAYS(B26,E26))</f>
        <v>11</v>
      </c>
      <c r="E26" s="43">
        <f>B26+14</f>
        <v>42779</v>
      </c>
      <c r="F26" s="44">
        <f t="shared" ref="F26" si="52">WEEKNUM(E26,2)-1</f>
        <v>7</v>
      </c>
      <c r="G26" s="47">
        <f t="shared" ref="G26" si="53">IF(D26/5&lt;0.8,0,D26/5)</f>
        <v>2.2000000000000002</v>
      </c>
      <c r="H26" s="79"/>
      <c r="I26" s="21"/>
      <c r="J26" s="21"/>
      <c r="K26" s="20"/>
      <c r="L26" s="56"/>
      <c r="M26" s="56"/>
      <c r="N26" s="21"/>
      <c r="O26" s="21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21"/>
      <c r="AA26" s="21"/>
      <c r="AB26" s="21"/>
      <c r="AC26" s="23"/>
      <c r="AD26" s="23"/>
      <c r="AE26" s="23"/>
      <c r="AF26" s="23"/>
      <c r="AG26" s="23"/>
      <c r="AH26" s="25"/>
      <c r="AI26" s="25"/>
      <c r="AJ26" s="26"/>
      <c r="AK26" s="26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4"/>
    </row>
    <row r="27" spans="1:71" s="9" customFormat="1" ht="15" customHeight="1" x14ac:dyDescent="0.25">
      <c r="A27" s="38" t="s">
        <v>101</v>
      </c>
      <c r="B27" s="43">
        <v>42772</v>
      </c>
      <c r="C27" s="44">
        <f t="shared" si="43"/>
        <v>6</v>
      </c>
      <c r="D27" s="45"/>
      <c r="E27" s="43"/>
      <c r="F27" s="44"/>
      <c r="G27" s="47"/>
      <c r="H27" s="31"/>
      <c r="I27" s="20"/>
      <c r="J27" s="21"/>
      <c r="K27" s="21"/>
      <c r="L27" s="20"/>
      <c r="M27" s="58"/>
      <c r="N27" s="21"/>
      <c r="O27" s="21"/>
      <c r="P27" s="20"/>
      <c r="Q27" s="20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3"/>
      <c r="AD27" s="23"/>
      <c r="AE27" s="23"/>
      <c r="AF27" s="23"/>
      <c r="AG27" s="23"/>
      <c r="AH27" s="25"/>
      <c r="AI27" s="25"/>
      <c r="AJ27" s="26"/>
      <c r="AK27" s="26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4"/>
    </row>
    <row r="28" spans="1:71" ht="16.149999999999999" customHeight="1" x14ac:dyDescent="0.25">
      <c r="A28" s="38" t="s">
        <v>52</v>
      </c>
      <c r="B28" s="43">
        <v>42779</v>
      </c>
      <c r="C28" s="44">
        <f t="shared" si="43"/>
        <v>7</v>
      </c>
      <c r="D28" s="45">
        <f t="shared" si="14"/>
        <v>0</v>
      </c>
      <c r="E28" s="43"/>
      <c r="F28" s="44">
        <f t="shared" si="15"/>
        <v>0</v>
      </c>
      <c r="G28" s="47">
        <f t="shared" si="16"/>
        <v>0</v>
      </c>
      <c r="H28" s="31"/>
      <c r="I28" s="20"/>
      <c r="J28" s="20"/>
      <c r="K28" s="20"/>
      <c r="L28" s="20"/>
      <c r="M28" s="20"/>
      <c r="N28" s="5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21"/>
      <c r="AA28" s="21"/>
      <c r="AB28" s="21"/>
      <c r="AC28" s="23"/>
      <c r="AD28" s="23"/>
      <c r="AE28" s="23"/>
      <c r="AF28" s="23"/>
      <c r="AG28" s="23"/>
      <c r="AH28" s="25"/>
      <c r="AI28" s="25"/>
      <c r="AJ28" s="26"/>
      <c r="AK28" s="26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4"/>
    </row>
    <row r="29" spans="1:71" s="9" customFormat="1" ht="16.149999999999999" customHeight="1" x14ac:dyDescent="0.25">
      <c r="A29" s="38" t="s">
        <v>6</v>
      </c>
      <c r="B29" s="43">
        <v>42786</v>
      </c>
      <c r="C29" s="44">
        <f>WEEKNUM(B29,2)-1</f>
        <v>8</v>
      </c>
      <c r="D29" s="45">
        <f>IF(NETWORKDAYS(B29,E29)&lt;0,0,NETWORKDAYS(B29,E29))</f>
        <v>11</v>
      </c>
      <c r="E29" s="43">
        <f>B29+14</f>
        <v>42800</v>
      </c>
      <c r="F29" s="44">
        <f>WEEKNUM(E29,2)-1</f>
        <v>10</v>
      </c>
      <c r="G29" s="47">
        <f>IF(D29/5&lt;0.8,0,D29/5)</f>
        <v>2.2000000000000002</v>
      </c>
      <c r="H29" s="31"/>
      <c r="I29" s="20"/>
      <c r="J29" s="20"/>
      <c r="K29" s="20"/>
      <c r="L29" s="21"/>
      <c r="M29" s="21"/>
      <c r="N29" s="20"/>
      <c r="O29" s="58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21"/>
      <c r="AA29" s="21"/>
      <c r="AB29" s="21"/>
      <c r="AC29" s="23"/>
      <c r="AD29" s="23"/>
      <c r="AE29" s="23"/>
      <c r="AF29" s="23"/>
      <c r="AG29" s="23"/>
      <c r="AH29" s="25"/>
      <c r="AI29" s="25"/>
      <c r="AJ29" s="26"/>
      <c r="AK29" s="26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4"/>
    </row>
    <row r="30" spans="1:71" s="9" customFormat="1" ht="15" customHeight="1" x14ac:dyDescent="0.25">
      <c r="A30" s="38" t="s">
        <v>66</v>
      </c>
      <c r="B30" s="43">
        <v>42793</v>
      </c>
      <c r="C30" s="44">
        <f t="shared" ref="C30" si="54">WEEKNUM(B30,2)-1</f>
        <v>9</v>
      </c>
      <c r="D30" s="45">
        <f t="shared" ref="D30" si="55">IF(NETWORKDAYS(B30,E30)&lt;0,0,NETWORKDAYS(B30,E30))</f>
        <v>0</v>
      </c>
      <c r="E30" s="43"/>
      <c r="F30" s="44">
        <f t="shared" ref="F30" si="56">WEEKNUM(E30,2)-1</f>
        <v>0</v>
      </c>
      <c r="G30" s="47">
        <f t="shared" ref="G30" si="57">IF(D30/5&lt;0.8,0,D30/5)</f>
        <v>0</v>
      </c>
      <c r="H30" s="31"/>
      <c r="I30" s="20"/>
      <c r="J30" s="20"/>
      <c r="K30" s="20"/>
      <c r="L30" s="20"/>
      <c r="M30" s="21"/>
      <c r="N30" s="20"/>
      <c r="O30" s="20"/>
      <c r="P30" s="77"/>
      <c r="Q30" s="20"/>
      <c r="R30" s="20"/>
      <c r="S30" s="20"/>
      <c r="T30" s="20"/>
      <c r="U30" s="20"/>
      <c r="V30" s="20"/>
      <c r="W30" s="20"/>
      <c r="X30" s="20"/>
      <c r="Y30" s="21"/>
      <c r="Z30" s="21"/>
      <c r="AA30" s="21"/>
      <c r="AB30" s="21"/>
      <c r="AC30" s="23"/>
      <c r="AD30" s="23"/>
      <c r="AE30" s="23"/>
      <c r="AF30" s="23"/>
      <c r="AG30" s="23"/>
      <c r="AH30" s="25"/>
      <c r="AI30" s="25"/>
      <c r="AJ30" s="26"/>
      <c r="AK30" s="26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4"/>
    </row>
    <row r="31" spans="1:71" s="9" customFormat="1" ht="15" customHeight="1" x14ac:dyDescent="0.25">
      <c r="A31" s="38"/>
      <c r="B31" s="43"/>
      <c r="C31" s="44"/>
      <c r="D31" s="45"/>
      <c r="E31" s="43"/>
      <c r="F31" s="44"/>
      <c r="G31" s="47"/>
      <c r="H31" s="31"/>
      <c r="I31" s="20"/>
      <c r="J31" s="20"/>
      <c r="K31" s="20"/>
      <c r="L31" s="20"/>
      <c r="M31" s="20"/>
      <c r="N31" s="20"/>
      <c r="O31" s="21"/>
      <c r="P31" s="20"/>
      <c r="Q31" s="20"/>
      <c r="R31" s="2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3"/>
      <c r="AD31" s="23"/>
      <c r="AE31" s="23"/>
      <c r="AF31" s="23"/>
      <c r="AG31" s="23"/>
      <c r="AH31" s="25"/>
      <c r="AI31" s="25"/>
      <c r="AJ31" s="26"/>
      <c r="AK31" s="26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4"/>
    </row>
    <row r="32" spans="1:71" s="9" customFormat="1" ht="15" customHeight="1" x14ac:dyDescent="0.25">
      <c r="A32" s="38" t="s">
        <v>76</v>
      </c>
      <c r="B32" s="46">
        <v>42793</v>
      </c>
      <c r="C32" s="44">
        <f t="shared" ref="C32" si="58">WEEKNUM(B32,2)-1</f>
        <v>9</v>
      </c>
      <c r="D32" s="45">
        <f t="shared" ref="D32" si="59">IF(NETWORKDAYS(B32,E32)&lt;0,0,NETWORKDAYS(B32,E32))</f>
        <v>81</v>
      </c>
      <c r="E32" s="46">
        <f>B32+112</f>
        <v>42905</v>
      </c>
      <c r="F32" s="44">
        <f t="shared" ref="F32" si="60">WEEKNUM(E32,2)-1</f>
        <v>25</v>
      </c>
      <c r="G32" s="47"/>
      <c r="H32" s="31"/>
      <c r="I32" s="20"/>
      <c r="J32" s="20"/>
      <c r="K32" s="20"/>
      <c r="L32" s="20"/>
      <c r="M32" s="20"/>
      <c r="N32" s="20"/>
      <c r="O32" s="21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23"/>
      <c r="AG32" s="23"/>
      <c r="AH32" s="25"/>
      <c r="AI32" s="25"/>
      <c r="AJ32" s="26"/>
      <c r="AK32" s="26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4"/>
    </row>
    <row r="33" spans="1:71" s="9" customFormat="1" ht="15" customHeight="1" x14ac:dyDescent="0.25">
      <c r="A33" s="48" t="s">
        <v>28</v>
      </c>
      <c r="B33" s="49">
        <v>42793</v>
      </c>
      <c r="C33" s="44">
        <f t="shared" ref="C33" si="61">WEEKNUM(B33,2)-1</f>
        <v>9</v>
      </c>
      <c r="D33" s="45">
        <f t="shared" ref="D33" si="62">IF(NETWORKDAYS(B33,E33)&lt;0,0,NETWORKDAYS(B33,E33))</f>
        <v>0</v>
      </c>
      <c r="E33" s="43"/>
      <c r="F33" s="44">
        <f t="shared" ref="F33" si="63">WEEKNUM(E33,2)-1</f>
        <v>0</v>
      </c>
      <c r="G33" s="47">
        <f t="shared" ref="G33" si="64">IF(D33/5&lt;0.8,0,D33/5)</f>
        <v>0</v>
      </c>
      <c r="H33" s="31"/>
      <c r="I33" s="20"/>
      <c r="J33" s="20"/>
      <c r="K33" s="20"/>
      <c r="L33" s="20"/>
      <c r="M33" s="20"/>
      <c r="N33" s="20"/>
      <c r="O33" s="20"/>
      <c r="P33" s="28"/>
      <c r="Q33" s="20"/>
      <c r="R33" s="20"/>
      <c r="S33" s="20"/>
      <c r="T33" s="20"/>
      <c r="U33" s="20"/>
      <c r="V33" s="20"/>
      <c r="W33" s="20"/>
      <c r="X33" s="20"/>
      <c r="Y33" s="21"/>
      <c r="Z33" s="21"/>
      <c r="AA33" s="21"/>
      <c r="AB33" s="21"/>
      <c r="AC33" s="23"/>
      <c r="AD33" s="23"/>
      <c r="AE33" s="23"/>
      <c r="AF33" s="23"/>
      <c r="AG33" s="23"/>
      <c r="AH33" s="25"/>
      <c r="AI33" s="25"/>
      <c r="AJ33" s="26"/>
      <c r="AK33" s="26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4"/>
    </row>
    <row r="34" spans="1:71" s="9" customFormat="1" ht="15" customHeight="1" x14ac:dyDescent="0.25">
      <c r="A34" s="38" t="s">
        <v>67</v>
      </c>
      <c r="B34" s="43">
        <v>42793</v>
      </c>
      <c r="C34" s="44"/>
      <c r="D34" s="45"/>
      <c r="E34" s="43"/>
      <c r="F34" s="44"/>
      <c r="G34" s="47"/>
      <c r="H34" s="31"/>
      <c r="I34" s="20"/>
      <c r="J34" s="20"/>
      <c r="K34" s="20"/>
      <c r="L34" s="20"/>
      <c r="M34" s="20"/>
      <c r="N34" s="20"/>
      <c r="O34" s="20"/>
      <c r="P34" s="56"/>
      <c r="Q34" s="20"/>
      <c r="R34" s="20"/>
      <c r="S34" s="20"/>
      <c r="T34" s="20"/>
      <c r="U34" s="20"/>
      <c r="V34" s="20"/>
      <c r="W34" s="20"/>
      <c r="X34" s="20"/>
      <c r="Y34" s="21"/>
      <c r="Z34" s="21"/>
      <c r="AA34" s="21"/>
      <c r="AB34" s="21"/>
      <c r="AC34" s="23"/>
      <c r="AD34" s="23"/>
      <c r="AE34" s="23"/>
      <c r="AF34" s="23"/>
      <c r="AG34" s="23"/>
      <c r="AH34" s="25"/>
      <c r="AI34" s="25"/>
      <c r="AJ34" s="26"/>
      <c r="AK34" s="26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4"/>
    </row>
    <row r="35" spans="1:71" s="9" customFormat="1" ht="16.149999999999999" customHeight="1" x14ac:dyDescent="0.25">
      <c r="A35" s="38" t="s">
        <v>68</v>
      </c>
      <c r="B35" s="43">
        <v>42793</v>
      </c>
      <c r="C35" s="44">
        <f t="shared" ref="C35" si="65">WEEKNUM(B35,2)-1</f>
        <v>9</v>
      </c>
      <c r="D35" s="45">
        <f t="shared" si="14"/>
        <v>41</v>
      </c>
      <c r="E35" s="43">
        <f>B35+56</f>
        <v>42849</v>
      </c>
      <c r="F35" s="44">
        <f t="shared" si="15"/>
        <v>17</v>
      </c>
      <c r="G35" s="47">
        <f t="shared" si="16"/>
        <v>8.1999999999999993</v>
      </c>
      <c r="H35" s="31"/>
      <c r="I35" s="20"/>
      <c r="J35" s="20"/>
      <c r="K35" s="20"/>
      <c r="L35" s="21"/>
      <c r="M35" s="21"/>
      <c r="N35" s="21"/>
      <c r="O35" s="21"/>
      <c r="P35" s="56"/>
      <c r="Q35" s="56"/>
      <c r="R35" s="56"/>
      <c r="S35" s="56"/>
      <c r="T35" s="56"/>
      <c r="U35" s="56"/>
      <c r="V35" s="56"/>
      <c r="W35" s="56"/>
      <c r="X35" s="20"/>
      <c r="Y35" s="21"/>
      <c r="Z35" s="21"/>
      <c r="AA35" s="21"/>
      <c r="AB35" s="21"/>
      <c r="AC35" s="23"/>
      <c r="AD35" s="23"/>
      <c r="AE35" s="23"/>
      <c r="AF35" s="23"/>
      <c r="AG35" s="23"/>
      <c r="AH35" s="25"/>
      <c r="AI35" s="25"/>
      <c r="AJ35" s="26"/>
      <c r="AK35" s="26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4"/>
    </row>
    <row r="36" spans="1:71" s="9" customFormat="1" ht="16.149999999999999" customHeight="1" x14ac:dyDescent="0.25">
      <c r="A36" s="80" t="s">
        <v>70</v>
      </c>
      <c r="B36" s="43"/>
      <c r="C36" s="44"/>
      <c r="D36" s="45"/>
      <c r="E36" s="43"/>
      <c r="F36" s="44"/>
      <c r="G36" s="47"/>
      <c r="H36" s="31"/>
      <c r="I36" s="20"/>
      <c r="J36" s="20"/>
      <c r="K36" s="20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0"/>
      <c r="Y36" s="21"/>
      <c r="Z36" s="21"/>
      <c r="AA36" s="21"/>
      <c r="AB36" s="21"/>
      <c r="AC36" s="23"/>
      <c r="AD36" s="23"/>
      <c r="AE36" s="23"/>
      <c r="AF36" s="23"/>
      <c r="AG36" s="23"/>
      <c r="AH36" s="25"/>
      <c r="AI36" s="25"/>
      <c r="AJ36" s="26"/>
      <c r="AK36" s="26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4"/>
    </row>
    <row r="37" spans="1:71" s="9" customFormat="1" ht="16.149999999999999" customHeight="1" x14ac:dyDescent="0.25">
      <c r="A37" s="80" t="s">
        <v>71</v>
      </c>
      <c r="B37" s="43"/>
      <c r="C37" s="44"/>
      <c r="D37" s="45"/>
      <c r="E37" s="43"/>
      <c r="F37" s="44"/>
      <c r="G37" s="47"/>
      <c r="H37" s="31"/>
      <c r="I37" s="20"/>
      <c r="J37" s="20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0"/>
      <c r="Y37" s="21"/>
      <c r="Z37" s="21"/>
      <c r="AA37" s="21"/>
      <c r="AB37" s="21"/>
      <c r="AC37" s="23"/>
      <c r="AD37" s="23"/>
      <c r="AE37" s="23"/>
      <c r="AF37" s="23"/>
      <c r="AG37" s="23"/>
      <c r="AH37" s="25"/>
      <c r="AI37" s="25"/>
      <c r="AJ37" s="26"/>
      <c r="AK37" s="26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4"/>
    </row>
    <row r="38" spans="1:71" s="9" customFormat="1" ht="16.149999999999999" customHeight="1" x14ac:dyDescent="0.25">
      <c r="A38" s="80" t="s">
        <v>72</v>
      </c>
      <c r="B38" s="43"/>
      <c r="C38" s="44"/>
      <c r="D38" s="45"/>
      <c r="E38" s="43"/>
      <c r="F38" s="44"/>
      <c r="G38" s="47"/>
      <c r="H38" s="31"/>
      <c r="I38" s="20"/>
      <c r="J38" s="20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0"/>
      <c r="Y38" s="21"/>
      <c r="Z38" s="21"/>
      <c r="AA38" s="21"/>
      <c r="AB38" s="21"/>
      <c r="AC38" s="23"/>
      <c r="AD38" s="23"/>
      <c r="AE38" s="23"/>
      <c r="AF38" s="23"/>
      <c r="AG38" s="23"/>
      <c r="AH38" s="25"/>
      <c r="AI38" s="25"/>
      <c r="AJ38" s="26"/>
      <c r="AK38" s="26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4"/>
    </row>
    <row r="39" spans="1:71" s="9" customFormat="1" ht="15" customHeight="1" x14ac:dyDescent="0.25">
      <c r="A39" s="38" t="s">
        <v>73</v>
      </c>
      <c r="B39" s="43">
        <v>42793</v>
      </c>
      <c r="C39" s="44">
        <f t="shared" ref="C39" si="66">WEEKNUM(B39,2)-1</f>
        <v>9</v>
      </c>
      <c r="D39" s="45">
        <f t="shared" ref="D39" si="67">IF(NETWORKDAYS(B39,E39)&lt;0,0,NETWORKDAYS(B39,E39))</f>
        <v>21</v>
      </c>
      <c r="E39" s="43">
        <f>B39+28</f>
        <v>42821</v>
      </c>
      <c r="F39" s="44">
        <f t="shared" ref="F39" si="68">WEEKNUM(E39,2)-1</f>
        <v>13</v>
      </c>
      <c r="G39" s="47">
        <f t="shared" ref="G39" si="69">IF(D39/5&lt;0.8,0,D39/5)</f>
        <v>4.2</v>
      </c>
      <c r="H39" s="31"/>
      <c r="I39" s="20"/>
      <c r="J39" s="20"/>
      <c r="K39" s="20"/>
      <c r="L39" s="20"/>
      <c r="M39" s="21"/>
      <c r="N39" s="21"/>
      <c r="P39" s="56"/>
      <c r="Q39" s="56"/>
      <c r="R39" s="56"/>
      <c r="S39" s="56"/>
      <c r="T39" s="20"/>
      <c r="U39" s="20"/>
      <c r="V39" s="20"/>
      <c r="W39" s="20"/>
      <c r="X39" s="20"/>
      <c r="Y39" s="21"/>
      <c r="Z39" s="21"/>
      <c r="AA39" s="21"/>
      <c r="AB39" s="21"/>
      <c r="AC39" s="23"/>
      <c r="AD39" s="23"/>
      <c r="AE39" s="23"/>
      <c r="AF39" s="23"/>
      <c r="AG39" s="23"/>
      <c r="AH39" s="25"/>
      <c r="AI39" s="25"/>
      <c r="AJ39" s="26"/>
      <c r="AK39" s="26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4"/>
    </row>
    <row r="40" spans="1:71" s="9" customFormat="1" ht="15" customHeight="1" x14ac:dyDescent="0.25">
      <c r="A40" s="38" t="s">
        <v>74</v>
      </c>
      <c r="B40" s="43">
        <v>42793</v>
      </c>
      <c r="C40" s="44">
        <f t="shared" ref="C40" si="70">WEEKNUM(B40,2)-1</f>
        <v>9</v>
      </c>
      <c r="D40" s="45">
        <f t="shared" ref="D40" si="71">IF(NETWORKDAYS(B40,E40)&lt;0,0,NETWORKDAYS(B40,E40))</f>
        <v>21</v>
      </c>
      <c r="E40" s="43">
        <f>B40+28</f>
        <v>42821</v>
      </c>
      <c r="F40" s="44">
        <f t="shared" ref="F40" si="72">WEEKNUM(E40,2)-1</f>
        <v>13</v>
      </c>
      <c r="G40" s="47">
        <f t="shared" ref="G40" si="73">IF(D40/5&lt;0.8,0,D40/5)</f>
        <v>4.2</v>
      </c>
      <c r="H40" s="31"/>
      <c r="I40" s="20"/>
      <c r="J40" s="20"/>
      <c r="K40" s="20"/>
      <c r="L40" s="20"/>
      <c r="M40" s="21"/>
      <c r="N40" s="21"/>
      <c r="P40" s="56"/>
      <c r="Q40" s="56"/>
      <c r="R40" s="56"/>
      <c r="S40" s="56"/>
      <c r="T40" s="20"/>
      <c r="U40" s="20"/>
      <c r="V40" s="20"/>
      <c r="W40" s="20"/>
      <c r="X40" s="20"/>
      <c r="Y40" s="21"/>
      <c r="Z40" s="21"/>
      <c r="AA40" s="21"/>
      <c r="AB40" s="21"/>
      <c r="AC40" s="23"/>
      <c r="AD40" s="23"/>
      <c r="AE40" s="23"/>
      <c r="AF40" s="23"/>
      <c r="AG40" s="23"/>
      <c r="AH40" s="25"/>
      <c r="AI40" s="25"/>
      <c r="AJ40" s="26"/>
      <c r="AK40" s="26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4"/>
    </row>
    <row r="41" spans="1:71" s="9" customFormat="1" ht="15" customHeight="1" x14ac:dyDescent="0.25">
      <c r="A41" s="73" t="s">
        <v>97</v>
      </c>
      <c r="B41" s="43">
        <v>42793</v>
      </c>
      <c r="C41" s="44">
        <f t="shared" ref="C41" si="74">WEEKNUM(B41,2)-1</f>
        <v>9</v>
      </c>
      <c r="D41" s="45">
        <f t="shared" ref="D41" si="75">IF(NETWORKDAYS(B41,E41)&lt;0,0,NETWORKDAYS(B41,E41))</f>
        <v>11</v>
      </c>
      <c r="E41" s="43">
        <f>B41+14</f>
        <v>42807</v>
      </c>
      <c r="F41" s="44">
        <f t="shared" ref="F41" si="76">WEEKNUM(E41,2)-1</f>
        <v>11</v>
      </c>
      <c r="G41" s="47">
        <f t="shared" ref="G41" si="77">IF(D41/5&lt;0.8,0,D41/5)</f>
        <v>2.2000000000000002</v>
      </c>
      <c r="H41" s="31"/>
      <c r="I41" s="20"/>
      <c r="J41" s="20"/>
      <c r="K41" s="20"/>
      <c r="L41" s="20"/>
      <c r="M41" s="21"/>
      <c r="N41" s="21"/>
      <c r="P41" s="56"/>
      <c r="Q41" s="56"/>
      <c r="R41" s="21"/>
      <c r="S41" s="21"/>
      <c r="T41" s="20"/>
      <c r="U41" s="20"/>
      <c r="V41" s="20"/>
      <c r="W41" s="20"/>
      <c r="X41" s="20"/>
      <c r="Y41" s="21"/>
      <c r="Z41" s="21"/>
      <c r="AA41" s="21"/>
      <c r="AB41" s="21"/>
      <c r="AC41" s="23"/>
      <c r="AD41" s="23"/>
      <c r="AE41" s="23"/>
      <c r="AF41" s="23"/>
      <c r="AG41" s="23"/>
      <c r="AH41" s="25"/>
      <c r="AI41" s="25"/>
      <c r="AJ41" s="26"/>
      <c r="AK41" s="26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4"/>
    </row>
    <row r="42" spans="1:71" s="9" customFormat="1" ht="15" customHeight="1" x14ac:dyDescent="0.25">
      <c r="A42" s="38" t="s">
        <v>75</v>
      </c>
      <c r="B42" s="43">
        <v>42793</v>
      </c>
      <c r="C42" s="44">
        <f t="shared" ref="C42" si="78">WEEKNUM(B42,2)-1</f>
        <v>9</v>
      </c>
      <c r="D42" s="45">
        <f t="shared" ref="D42" si="79">IF(NETWORKDAYS(B42,E42)&lt;0,0,NETWORKDAYS(B42,E42))</f>
        <v>21</v>
      </c>
      <c r="E42" s="43">
        <f>B42+28</f>
        <v>42821</v>
      </c>
      <c r="F42" s="44">
        <f t="shared" ref="F42" si="80">WEEKNUM(E42,2)-1</f>
        <v>13</v>
      </c>
      <c r="G42" s="47">
        <f t="shared" ref="G42" si="81">IF(D42/5&lt;0.8,0,D42/5)</f>
        <v>4.2</v>
      </c>
      <c r="H42" s="31"/>
      <c r="I42" s="20"/>
      <c r="J42" s="20"/>
      <c r="K42" s="20"/>
      <c r="L42" s="20"/>
      <c r="M42" s="21"/>
      <c r="N42" s="21"/>
      <c r="P42" s="56"/>
      <c r="Q42" s="56"/>
      <c r="R42" s="56"/>
      <c r="S42" s="56"/>
      <c r="T42" s="20"/>
      <c r="U42" s="20"/>
      <c r="V42" s="20"/>
      <c r="W42" s="20"/>
      <c r="X42" s="20"/>
      <c r="Y42" s="21"/>
      <c r="Z42" s="21"/>
      <c r="AA42" s="21"/>
      <c r="AB42" s="21"/>
      <c r="AC42" s="23"/>
      <c r="AD42" s="23"/>
      <c r="AE42" s="23"/>
      <c r="AF42" s="23"/>
      <c r="AG42" s="23"/>
      <c r="AH42" s="25"/>
      <c r="AI42" s="25"/>
      <c r="AJ42" s="26"/>
      <c r="AK42" s="26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4"/>
    </row>
    <row r="43" spans="1:71" s="9" customFormat="1" ht="16.149999999999999" customHeight="1" x14ac:dyDescent="0.25">
      <c r="A43" s="38" t="s">
        <v>5</v>
      </c>
      <c r="B43" s="43">
        <v>42793</v>
      </c>
      <c r="C43" s="44">
        <f>WEEKNUM(B43,2)-1</f>
        <v>9</v>
      </c>
      <c r="D43" s="45">
        <f>IF(NETWORKDAYS(B43,E43)&lt;0,0,NETWORKDAYS(B43,E43))</f>
        <v>6</v>
      </c>
      <c r="E43" s="43">
        <f>B43+7</f>
        <v>42800</v>
      </c>
      <c r="F43" s="44">
        <f>WEEKNUM(E43,2)-1</f>
        <v>10</v>
      </c>
      <c r="G43" s="47">
        <f>IF(D43/5&lt;0.8,0,D43/5)</f>
        <v>1.2</v>
      </c>
      <c r="H43" s="31"/>
      <c r="I43" s="20"/>
      <c r="J43" s="20"/>
      <c r="K43" s="20"/>
      <c r="L43" s="20"/>
      <c r="M43" s="20"/>
      <c r="N43" s="20"/>
      <c r="P43" s="56"/>
      <c r="R43" s="20"/>
      <c r="S43" s="20"/>
      <c r="T43" s="20"/>
      <c r="U43" s="20"/>
      <c r="V43" s="20"/>
      <c r="W43" s="20"/>
      <c r="X43" s="20"/>
      <c r="Y43" s="21"/>
      <c r="Z43" s="21"/>
      <c r="AA43" s="21"/>
      <c r="AB43" s="21"/>
      <c r="AC43" s="23"/>
      <c r="AD43" s="23"/>
      <c r="AE43" s="23"/>
      <c r="AF43" s="23"/>
      <c r="AG43" s="23"/>
      <c r="AH43" s="25"/>
      <c r="AI43" s="25"/>
      <c r="AJ43" s="26"/>
      <c r="AK43" s="26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4"/>
    </row>
    <row r="44" spans="1:71" s="9" customFormat="1" ht="3" customHeight="1" x14ac:dyDescent="0.25">
      <c r="A44" s="38"/>
      <c r="B44" s="43"/>
      <c r="C44" s="44"/>
      <c r="D44" s="45"/>
      <c r="E44" s="43"/>
      <c r="F44" s="44"/>
      <c r="G44" s="47"/>
      <c r="H44" s="31"/>
      <c r="I44" s="20"/>
      <c r="J44" s="20"/>
      <c r="K44" s="20"/>
      <c r="L44" s="20"/>
      <c r="M44" s="20"/>
      <c r="N44" s="20"/>
      <c r="P44" s="6"/>
      <c r="R44" s="20"/>
      <c r="S44" s="20"/>
      <c r="T44" s="20"/>
      <c r="U44" s="20"/>
      <c r="V44" s="20"/>
      <c r="W44" s="20"/>
      <c r="X44" s="20"/>
      <c r="Y44" s="21"/>
      <c r="Z44" s="21"/>
      <c r="AA44" s="21"/>
      <c r="AB44" s="21"/>
      <c r="AC44" s="23"/>
      <c r="AD44" s="23"/>
      <c r="AE44" s="23"/>
      <c r="AF44" s="23"/>
      <c r="AG44" s="23"/>
      <c r="AH44" s="25"/>
      <c r="AI44" s="25"/>
      <c r="AJ44" s="26"/>
      <c r="AK44" s="26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4"/>
    </row>
    <row r="45" spans="1:71" ht="15" customHeight="1" x14ac:dyDescent="0.25">
      <c r="A45" s="48" t="s">
        <v>29</v>
      </c>
      <c r="B45" s="49">
        <v>42821</v>
      </c>
      <c r="C45" s="44">
        <f t="shared" si="13"/>
        <v>13</v>
      </c>
      <c r="D45" s="45">
        <f t="shared" si="14"/>
        <v>0</v>
      </c>
      <c r="E45" s="43"/>
      <c r="F45" s="44">
        <f t="shared" si="15"/>
        <v>0</v>
      </c>
      <c r="G45" s="47">
        <f t="shared" si="16"/>
        <v>0</v>
      </c>
      <c r="H45" s="31"/>
      <c r="I45" s="20"/>
      <c r="J45" s="20"/>
      <c r="K45" s="20"/>
      <c r="L45" s="20"/>
      <c r="M45" s="20"/>
      <c r="N45" s="20"/>
      <c r="O45" s="20"/>
      <c r="Q45" s="20"/>
      <c r="R45" s="20"/>
      <c r="S45" s="20"/>
      <c r="T45" s="28"/>
      <c r="U45" s="20"/>
      <c r="V45" s="20"/>
      <c r="W45" s="20"/>
      <c r="X45" s="20"/>
      <c r="Y45" s="21"/>
      <c r="Z45" s="21"/>
      <c r="AA45" s="21"/>
      <c r="AB45" s="21"/>
      <c r="AC45" s="23"/>
      <c r="AD45" s="23"/>
      <c r="AE45" s="23"/>
      <c r="AF45" s="23"/>
      <c r="AG45" s="23"/>
      <c r="AH45" s="25"/>
      <c r="AI45" s="25"/>
      <c r="AJ45" s="26"/>
      <c r="AK45" s="26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4"/>
    </row>
    <row r="46" spans="1:71" ht="15" customHeight="1" x14ac:dyDescent="0.25">
      <c r="A46" s="72" t="s">
        <v>77</v>
      </c>
      <c r="B46" s="43">
        <v>42821</v>
      </c>
      <c r="C46" s="44">
        <f t="shared" si="13"/>
        <v>13</v>
      </c>
      <c r="D46" s="45">
        <f t="shared" si="14"/>
        <v>21</v>
      </c>
      <c r="E46" s="43">
        <f>B46+28</f>
        <v>42849</v>
      </c>
      <c r="F46" s="44">
        <f t="shared" si="15"/>
        <v>17</v>
      </c>
      <c r="G46" s="47">
        <f t="shared" si="16"/>
        <v>4.2</v>
      </c>
      <c r="H46" s="31"/>
      <c r="I46" s="20"/>
      <c r="J46" s="20"/>
      <c r="K46" s="20"/>
      <c r="L46" s="20"/>
      <c r="M46" s="20"/>
      <c r="N46" s="20"/>
      <c r="O46" s="20"/>
      <c r="P46" s="20"/>
      <c r="Q46" s="21"/>
      <c r="S46" s="20"/>
      <c r="T46" s="56"/>
      <c r="U46" s="56"/>
      <c r="V46" s="56"/>
      <c r="W46" s="56"/>
      <c r="X46" s="20"/>
      <c r="Y46" s="21"/>
      <c r="Z46" s="21"/>
      <c r="AA46" s="21"/>
      <c r="AB46" s="21"/>
      <c r="AC46" s="23"/>
      <c r="AD46" s="23"/>
      <c r="AE46" s="23"/>
      <c r="AF46" s="23"/>
      <c r="AG46" s="23"/>
      <c r="AH46" s="25"/>
      <c r="AI46" s="25"/>
      <c r="AJ46" s="26"/>
      <c r="AK46" s="26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4"/>
    </row>
    <row r="47" spans="1:71" s="9" customFormat="1" ht="15" customHeight="1" x14ac:dyDescent="0.25">
      <c r="A47" s="72" t="s">
        <v>78</v>
      </c>
      <c r="B47" s="43">
        <v>42821</v>
      </c>
      <c r="C47" s="44">
        <f t="shared" ref="C47:C49" si="82">WEEKNUM(B47,2)-1</f>
        <v>13</v>
      </c>
      <c r="D47" s="45">
        <f t="shared" ref="D47:D49" si="83">IF(NETWORKDAYS(B47,E47)&lt;0,0,NETWORKDAYS(B47,E47))</f>
        <v>16</v>
      </c>
      <c r="E47" s="43">
        <f>B47+21</f>
        <v>42842</v>
      </c>
      <c r="F47" s="44">
        <f t="shared" ref="F47:F49" si="84">WEEKNUM(E47,2)-1</f>
        <v>16</v>
      </c>
      <c r="G47" s="47">
        <f t="shared" ref="G47:G49" si="85">IF(D47/5&lt;0.8,0,D47/5)</f>
        <v>3.2</v>
      </c>
      <c r="H47" s="31"/>
      <c r="I47" s="20"/>
      <c r="J47" s="20"/>
      <c r="K47" s="20"/>
      <c r="L47" s="20"/>
      <c r="M47" s="20"/>
      <c r="N47" s="20"/>
      <c r="O47" s="20"/>
      <c r="P47" s="20"/>
      <c r="Q47" s="20"/>
      <c r="R47" s="21"/>
      <c r="S47" s="21"/>
      <c r="T47" s="56"/>
      <c r="U47" s="56"/>
      <c r="V47" s="56"/>
      <c r="W47" s="21"/>
      <c r="X47" s="21"/>
      <c r="Y47" s="21"/>
      <c r="Z47" s="21"/>
      <c r="AA47" s="21"/>
      <c r="AB47" s="21"/>
      <c r="AC47" s="23"/>
      <c r="AD47" s="23"/>
      <c r="AE47" s="23"/>
      <c r="AF47" s="23"/>
      <c r="AG47" s="23"/>
      <c r="AH47" s="25"/>
      <c r="AI47" s="25"/>
      <c r="AJ47" s="26"/>
      <c r="AK47" s="26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4"/>
    </row>
    <row r="48" spans="1:71" s="9" customFormat="1" ht="15" customHeight="1" x14ac:dyDescent="0.25">
      <c r="A48" s="38" t="s">
        <v>39</v>
      </c>
      <c r="B48" s="43">
        <v>42821</v>
      </c>
      <c r="C48" s="44">
        <f t="shared" si="82"/>
        <v>13</v>
      </c>
      <c r="D48" s="45">
        <f t="shared" si="83"/>
        <v>16</v>
      </c>
      <c r="E48" s="43">
        <f t="shared" ref="E48:E50" si="86">B48+21</f>
        <v>42842</v>
      </c>
      <c r="F48" s="44">
        <f t="shared" si="84"/>
        <v>16</v>
      </c>
      <c r="G48" s="47">
        <f t="shared" si="85"/>
        <v>3.2</v>
      </c>
      <c r="H48" s="31"/>
      <c r="I48" s="20"/>
      <c r="J48" s="20"/>
      <c r="K48" s="20"/>
      <c r="L48" s="20"/>
      <c r="M48" s="20"/>
      <c r="N48" s="20"/>
      <c r="O48" s="20"/>
      <c r="P48" s="81"/>
      <c r="Q48" s="21"/>
      <c r="R48" s="21"/>
      <c r="S48" s="21"/>
      <c r="T48" s="56"/>
      <c r="U48" s="56"/>
      <c r="V48" s="56"/>
      <c r="W48" s="21"/>
      <c r="X48" s="20"/>
      <c r="Y48" s="21"/>
      <c r="Z48" s="21"/>
      <c r="AA48" s="21"/>
      <c r="AB48" s="21"/>
      <c r="AC48" s="23"/>
      <c r="AD48" s="23"/>
      <c r="AE48" s="23"/>
      <c r="AF48" s="23"/>
      <c r="AG48" s="23"/>
      <c r="AH48" s="25"/>
      <c r="AI48" s="25"/>
      <c r="AJ48" s="26"/>
      <c r="AK48" s="26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4"/>
    </row>
    <row r="49" spans="1:71" s="9" customFormat="1" ht="15" customHeight="1" x14ac:dyDescent="0.25">
      <c r="A49" s="38" t="s">
        <v>26</v>
      </c>
      <c r="B49" s="43">
        <v>42821</v>
      </c>
      <c r="C49" s="44">
        <f t="shared" si="82"/>
        <v>13</v>
      </c>
      <c r="D49" s="45">
        <f t="shared" si="83"/>
        <v>16</v>
      </c>
      <c r="E49" s="43">
        <f t="shared" si="86"/>
        <v>42842</v>
      </c>
      <c r="F49" s="44">
        <f t="shared" si="84"/>
        <v>16</v>
      </c>
      <c r="G49" s="47">
        <f t="shared" si="85"/>
        <v>3.2</v>
      </c>
      <c r="H49" s="31"/>
      <c r="I49" s="20"/>
      <c r="J49" s="20"/>
      <c r="K49" s="20"/>
      <c r="L49" s="20"/>
      <c r="M49" s="20"/>
      <c r="N49" s="20"/>
      <c r="O49" s="20"/>
      <c r="P49" s="21"/>
      <c r="Q49" s="21"/>
      <c r="R49" s="21"/>
      <c r="S49" s="21"/>
      <c r="T49" s="56"/>
      <c r="U49" s="56"/>
      <c r="V49" s="56"/>
      <c r="W49" s="21"/>
      <c r="X49" s="20"/>
      <c r="Y49" s="21"/>
      <c r="Z49" s="21"/>
      <c r="AA49" s="21"/>
      <c r="AB49" s="21"/>
      <c r="AC49" s="23"/>
      <c r="AD49" s="23"/>
      <c r="AE49" s="23"/>
      <c r="AF49" s="23"/>
      <c r="AG49" s="23"/>
      <c r="AH49" s="25"/>
      <c r="AI49" s="25"/>
      <c r="AJ49" s="26"/>
      <c r="AK49" s="26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4"/>
    </row>
    <row r="50" spans="1:71" s="9" customFormat="1" ht="15" customHeight="1" x14ac:dyDescent="0.25">
      <c r="A50" s="38" t="s">
        <v>79</v>
      </c>
      <c r="B50" s="43">
        <v>42821</v>
      </c>
      <c r="C50" s="44">
        <f t="shared" ref="C50:C51" si="87">WEEKNUM(B50,2)-1</f>
        <v>13</v>
      </c>
      <c r="D50" s="45">
        <f t="shared" ref="D50:D51" si="88">IF(NETWORKDAYS(B50,E50)&lt;0,0,NETWORKDAYS(B50,E50))</f>
        <v>16</v>
      </c>
      <c r="E50" s="43">
        <f t="shared" si="86"/>
        <v>42842</v>
      </c>
      <c r="F50" s="44">
        <f t="shared" ref="F50:F51" si="89">WEEKNUM(E50,2)-1</f>
        <v>16</v>
      </c>
      <c r="G50" s="47">
        <f t="shared" ref="G50:G51" si="90">IF(D50/5&lt;0.8,0,D50/5)</f>
        <v>3.2</v>
      </c>
      <c r="H50" s="31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56"/>
      <c r="U50" s="56"/>
      <c r="V50" s="56"/>
      <c r="W50" s="21"/>
      <c r="Y50" s="21"/>
      <c r="Z50" s="21"/>
      <c r="AA50" s="21"/>
      <c r="AB50" s="21"/>
      <c r="AC50" s="23"/>
      <c r="AD50" s="23"/>
      <c r="AE50" s="23"/>
      <c r="AF50" s="23"/>
      <c r="AG50" s="23"/>
      <c r="AH50" s="25"/>
      <c r="AI50" s="25"/>
      <c r="AJ50" s="26"/>
      <c r="AK50" s="26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4"/>
    </row>
    <row r="51" spans="1:71" s="9" customFormat="1" ht="15" customHeight="1" x14ac:dyDescent="0.25">
      <c r="A51" s="38" t="s">
        <v>98</v>
      </c>
      <c r="B51" s="43">
        <v>42842</v>
      </c>
      <c r="C51" s="44">
        <f t="shared" si="87"/>
        <v>16</v>
      </c>
      <c r="D51" s="45">
        <f t="shared" si="88"/>
        <v>6</v>
      </c>
      <c r="E51" s="43">
        <f>B51+7</f>
        <v>42849</v>
      </c>
      <c r="F51" s="44">
        <f t="shared" si="89"/>
        <v>17</v>
      </c>
      <c r="G51" s="47">
        <f t="shared" si="90"/>
        <v>1.2</v>
      </c>
      <c r="H51" s="31"/>
      <c r="I51" s="20"/>
      <c r="J51" s="20"/>
      <c r="K51" s="20"/>
      <c r="L51" s="74"/>
      <c r="M51" s="74"/>
      <c r="N51" s="20"/>
      <c r="O51" s="20"/>
      <c r="P51" s="20"/>
      <c r="Q51" s="20"/>
      <c r="R51" s="20"/>
      <c r="S51" s="20"/>
      <c r="T51" s="21"/>
      <c r="U51" s="21"/>
      <c r="V51" s="21"/>
      <c r="W51" s="59"/>
      <c r="Y51" s="21"/>
      <c r="Z51" s="21"/>
      <c r="AA51" s="21"/>
      <c r="AB51" s="21"/>
      <c r="AC51" s="23"/>
      <c r="AD51" s="23"/>
      <c r="AE51" s="23"/>
      <c r="AF51" s="23"/>
      <c r="AG51" s="23"/>
      <c r="AH51" s="25"/>
      <c r="AI51" s="25"/>
      <c r="AJ51" s="26"/>
      <c r="AK51" s="26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4"/>
    </row>
    <row r="52" spans="1:71" s="9" customFormat="1" ht="15" customHeight="1" x14ac:dyDescent="0.25">
      <c r="A52" s="38" t="s">
        <v>40</v>
      </c>
      <c r="B52" s="43">
        <v>42828</v>
      </c>
      <c r="C52" s="44">
        <f t="shared" ref="C52" si="91">WEEKNUM(B52,2)-1</f>
        <v>14</v>
      </c>
      <c r="D52" s="45">
        <f t="shared" ref="D52" si="92">IF(NETWORKDAYS(B52,E52)&lt;0,0,NETWORKDAYS(B52,E52))</f>
        <v>11</v>
      </c>
      <c r="E52" s="43">
        <f>B52+14</f>
        <v>42842</v>
      </c>
      <c r="F52" s="44">
        <f t="shared" ref="F52" si="93">WEEKNUM(E52,2)-1</f>
        <v>16</v>
      </c>
      <c r="G52" s="47">
        <f t="shared" ref="G52" si="94">IF(D52/5&lt;0.8,0,D52/5)</f>
        <v>2.2000000000000002</v>
      </c>
      <c r="H52" s="31"/>
      <c r="I52" s="20"/>
      <c r="J52" s="20"/>
      <c r="K52" s="20"/>
      <c r="L52" s="74"/>
      <c r="M52" s="74"/>
      <c r="N52" s="20"/>
      <c r="O52" s="20"/>
      <c r="P52" s="20"/>
      <c r="Q52" s="20"/>
      <c r="R52" s="20"/>
      <c r="S52" s="20"/>
      <c r="T52" s="20"/>
      <c r="U52" s="56"/>
      <c r="V52" s="56"/>
      <c r="W52" s="20"/>
      <c r="X52" s="20"/>
      <c r="Y52" s="21"/>
      <c r="Z52" s="21"/>
      <c r="AA52" s="21"/>
      <c r="AB52" s="21"/>
      <c r="AC52" s="23"/>
      <c r="AD52" s="23"/>
      <c r="AE52" s="23"/>
      <c r="AF52" s="23"/>
      <c r="AG52" s="23"/>
      <c r="AH52" s="25"/>
      <c r="AI52" s="25"/>
      <c r="AJ52" s="26"/>
      <c r="AK52" s="26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4"/>
    </row>
    <row r="53" spans="1:71" s="9" customFormat="1" ht="16.149999999999999" customHeight="1" x14ac:dyDescent="0.25">
      <c r="A53" s="38" t="s">
        <v>80</v>
      </c>
      <c r="B53" s="43">
        <v>42828</v>
      </c>
      <c r="C53" s="44">
        <f t="shared" ref="C53" si="95">WEEKNUM(B53,2)-1</f>
        <v>14</v>
      </c>
      <c r="D53" s="45">
        <f t="shared" ref="D53" si="96">IF(NETWORKDAYS(B53,E53)&lt;0,0,NETWORKDAYS(B53,E53))</f>
        <v>11</v>
      </c>
      <c r="E53" s="43">
        <f>B53+14</f>
        <v>42842</v>
      </c>
      <c r="F53" s="44">
        <f t="shared" ref="F53" si="97">WEEKNUM(E53,2)-1</f>
        <v>16</v>
      </c>
      <c r="G53" s="47">
        <f t="shared" ref="G53" si="98">IF(D53/5&lt;0.8,0,D53/5)</f>
        <v>2.2000000000000002</v>
      </c>
      <c r="H53" s="31"/>
      <c r="I53" s="20"/>
      <c r="J53" s="20"/>
      <c r="K53" s="20"/>
      <c r="N53" s="20"/>
      <c r="O53" s="20"/>
      <c r="P53" s="20"/>
      <c r="Q53" s="20"/>
      <c r="R53" s="20"/>
      <c r="S53" s="20"/>
      <c r="T53" s="20"/>
      <c r="U53" s="56"/>
      <c r="V53" s="56"/>
      <c r="W53" s="20"/>
      <c r="X53" s="20"/>
      <c r="Y53" s="21"/>
      <c r="Z53" s="21"/>
      <c r="AA53" s="21"/>
      <c r="AB53" s="21"/>
      <c r="AC53" s="23"/>
      <c r="AD53" s="23"/>
      <c r="AE53" s="23"/>
      <c r="AF53" s="23"/>
      <c r="AG53" s="23"/>
      <c r="AH53" s="25"/>
      <c r="AI53" s="25"/>
      <c r="AJ53" s="26"/>
      <c r="AK53" s="26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4"/>
    </row>
    <row r="54" spans="1:71" s="9" customFormat="1" ht="3" customHeight="1" x14ac:dyDescent="0.25">
      <c r="A54" s="38"/>
      <c r="B54" s="43"/>
      <c r="C54" s="44"/>
      <c r="D54" s="45"/>
      <c r="E54" s="43"/>
      <c r="F54" s="44"/>
      <c r="G54" s="47"/>
      <c r="H54" s="31"/>
      <c r="I54" s="20"/>
      <c r="J54" s="20"/>
      <c r="K54" s="20"/>
      <c r="N54" s="20"/>
      <c r="O54" s="20"/>
      <c r="P54" s="20"/>
      <c r="Q54" s="20"/>
      <c r="R54" s="20"/>
      <c r="S54" s="74"/>
      <c r="T54" s="20"/>
      <c r="U54" s="21"/>
      <c r="V54" s="21"/>
      <c r="W54" s="20"/>
      <c r="X54" s="20"/>
      <c r="Y54" s="21"/>
      <c r="Z54" s="21"/>
      <c r="AA54" s="21"/>
      <c r="AB54" s="21"/>
      <c r="AC54" s="23"/>
      <c r="AD54" s="23"/>
      <c r="AE54" s="23"/>
      <c r="AF54" s="23"/>
      <c r="AG54" s="23"/>
      <c r="AH54" s="25"/>
      <c r="AI54" s="25"/>
      <c r="AJ54" s="26"/>
      <c r="AK54" s="26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4"/>
    </row>
    <row r="55" spans="1:71" ht="15" customHeight="1" x14ac:dyDescent="0.25">
      <c r="A55" s="48" t="s">
        <v>30</v>
      </c>
      <c r="B55" s="49">
        <v>42849</v>
      </c>
      <c r="C55" s="44">
        <f t="shared" si="13"/>
        <v>17</v>
      </c>
      <c r="D55" s="45">
        <f t="shared" si="14"/>
        <v>0</v>
      </c>
      <c r="E55" s="46"/>
      <c r="F55" s="44">
        <f t="shared" si="15"/>
        <v>0</v>
      </c>
      <c r="G55" s="47">
        <f t="shared" si="16"/>
        <v>0</v>
      </c>
      <c r="H55" s="31"/>
      <c r="I55" s="20"/>
      <c r="J55" s="20"/>
      <c r="K55" s="20"/>
      <c r="L55" s="20"/>
      <c r="M55" s="20"/>
      <c r="N55" s="20"/>
      <c r="O55" s="20"/>
      <c r="P55" s="20"/>
      <c r="Q55" s="20"/>
      <c r="R55" s="20"/>
      <c r="T55" s="20"/>
      <c r="U55" s="20"/>
      <c r="V55" s="20"/>
      <c r="W55" s="20"/>
      <c r="X55" s="29"/>
      <c r="Y55" s="21"/>
      <c r="Z55" s="21"/>
      <c r="AA55" s="21"/>
      <c r="AB55" s="21"/>
      <c r="AC55" s="23"/>
      <c r="AD55" s="23"/>
      <c r="AE55" s="23"/>
      <c r="AF55" s="23"/>
      <c r="AG55" s="23"/>
      <c r="AH55" s="25"/>
      <c r="AI55" s="25"/>
      <c r="AJ55" s="26"/>
      <c r="AK55" s="26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4"/>
    </row>
    <row r="56" spans="1:71" s="9" customFormat="1" ht="15" customHeight="1" x14ac:dyDescent="0.25">
      <c r="A56" s="38" t="s">
        <v>104</v>
      </c>
      <c r="B56" s="43">
        <v>42849</v>
      </c>
      <c r="C56" s="44">
        <f t="shared" si="13"/>
        <v>17</v>
      </c>
      <c r="D56" s="45"/>
      <c r="E56" s="43"/>
      <c r="F56" s="44"/>
      <c r="G56" s="47"/>
      <c r="H56" s="31"/>
      <c r="I56" s="20"/>
      <c r="J56" s="20"/>
      <c r="K56" s="20"/>
      <c r="L56" s="74"/>
      <c r="M56" s="74"/>
      <c r="N56" s="20"/>
      <c r="O56" s="20"/>
      <c r="P56" s="20"/>
      <c r="Q56" s="20"/>
      <c r="R56" s="20"/>
      <c r="S56" s="20"/>
      <c r="T56" s="21"/>
      <c r="U56" s="21"/>
      <c r="V56" s="21"/>
      <c r="W56" s="21"/>
      <c r="X56" s="58"/>
      <c r="Y56" s="21"/>
      <c r="Z56" s="21"/>
      <c r="AA56" s="21"/>
      <c r="AB56" s="21"/>
      <c r="AC56" s="23"/>
      <c r="AD56" s="23"/>
      <c r="AE56" s="23"/>
      <c r="AF56" s="23"/>
      <c r="AG56" s="23"/>
      <c r="AH56" s="25"/>
      <c r="AI56" s="25"/>
      <c r="AJ56" s="26"/>
      <c r="AK56" s="26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4"/>
    </row>
    <row r="57" spans="1:71" s="9" customFormat="1" ht="15" customHeight="1" x14ac:dyDescent="0.25">
      <c r="A57" s="38" t="s">
        <v>99</v>
      </c>
      <c r="B57" s="43">
        <v>42849</v>
      </c>
      <c r="C57" s="44">
        <f t="shared" ref="C57:C64" si="99">WEEKNUM(B57,2)-1</f>
        <v>17</v>
      </c>
      <c r="D57" s="45"/>
      <c r="E57" s="43"/>
      <c r="F57" s="44"/>
      <c r="G57" s="47"/>
      <c r="H57" s="3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58"/>
      <c r="Y57" s="21"/>
      <c r="Z57" s="21"/>
      <c r="AA57" s="21"/>
      <c r="AB57" s="21"/>
      <c r="AC57" s="23"/>
      <c r="AD57" s="23"/>
      <c r="AE57" s="23"/>
      <c r="AF57" s="23"/>
      <c r="AG57" s="23"/>
      <c r="AH57" s="25"/>
      <c r="AI57" s="25"/>
      <c r="AJ57" s="26"/>
      <c r="AK57" s="26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4"/>
    </row>
    <row r="58" spans="1:71" s="9" customFormat="1" ht="15" customHeight="1" x14ac:dyDescent="0.25">
      <c r="A58" s="38" t="s">
        <v>81</v>
      </c>
      <c r="B58" s="43">
        <v>42849</v>
      </c>
      <c r="C58" s="44">
        <f t="shared" si="99"/>
        <v>17</v>
      </c>
      <c r="D58" s="45"/>
      <c r="E58" s="43"/>
      <c r="F58" s="44"/>
      <c r="G58" s="47"/>
      <c r="H58" s="31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56"/>
      <c r="Y58" s="21"/>
      <c r="Z58" s="21"/>
      <c r="AA58" s="21"/>
      <c r="AB58" s="21"/>
      <c r="AC58" s="23"/>
      <c r="AD58" s="23"/>
      <c r="AE58" s="23"/>
      <c r="AF58" s="23"/>
      <c r="AG58" s="23"/>
      <c r="AH58" s="25"/>
      <c r="AI58" s="25"/>
      <c r="AJ58" s="26"/>
      <c r="AK58" s="26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4"/>
    </row>
    <row r="59" spans="1:71" s="9" customFormat="1" ht="15" customHeight="1" x14ac:dyDescent="0.25">
      <c r="A59" s="38" t="s">
        <v>23</v>
      </c>
      <c r="B59" s="43">
        <v>42857</v>
      </c>
      <c r="C59" s="44">
        <f t="shared" si="99"/>
        <v>18</v>
      </c>
      <c r="D59" s="45"/>
      <c r="E59" s="43"/>
      <c r="F59" s="44"/>
      <c r="G59" s="47"/>
      <c r="H59" s="31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1"/>
      <c r="Y59" s="58"/>
      <c r="Z59" s="21"/>
      <c r="AA59" s="21"/>
      <c r="AB59" s="21"/>
      <c r="AC59" s="23"/>
      <c r="AD59" s="23"/>
      <c r="AE59" s="23"/>
      <c r="AF59" s="23"/>
      <c r="AG59" s="23"/>
      <c r="AH59" s="25"/>
      <c r="AI59" s="25"/>
      <c r="AJ59" s="26"/>
      <c r="AK59" s="26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4"/>
    </row>
    <row r="60" spans="1:71" s="9" customFormat="1" ht="15" customHeight="1" x14ac:dyDescent="0.25">
      <c r="A60" s="38" t="s">
        <v>82</v>
      </c>
      <c r="B60" s="43">
        <v>42857</v>
      </c>
      <c r="C60" s="44">
        <f t="shared" ref="C60" si="100">WEEKNUM(B60,2)-1</f>
        <v>18</v>
      </c>
      <c r="D60" s="45">
        <f t="shared" ref="D60" si="101">IF(NETWORKDAYS(B60,E60)&lt;0,0,NETWORKDAYS(B60,E60))</f>
        <v>7</v>
      </c>
      <c r="E60" s="43">
        <f>B60+8</f>
        <v>42865</v>
      </c>
      <c r="F60" s="44">
        <f t="shared" ref="F60" si="102">WEEKNUM(E60,2)-1</f>
        <v>19</v>
      </c>
      <c r="G60" s="47">
        <f t="shared" ref="G60" si="103">IF(D60/5&lt;0.8,0,D60/5)</f>
        <v>1.4</v>
      </c>
      <c r="H60" s="31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9"/>
      <c r="Z60" s="59"/>
      <c r="AA60" s="21"/>
      <c r="AB60" s="21"/>
      <c r="AC60" s="23"/>
      <c r="AD60" s="23"/>
      <c r="AE60" s="23"/>
      <c r="AF60" s="23"/>
      <c r="AG60" s="23"/>
      <c r="AH60" s="25"/>
      <c r="AI60" s="25"/>
      <c r="AJ60" s="26"/>
      <c r="AK60" s="26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4"/>
    </row>
    <row r="61" spans="1:71" s="9" customFormat="1" ht="15" customHeight="1" x14ac:dyDescent="0.25">
      <c r="A61" s="82" t="s">
        <v>83</v>
      </c>
      <c r="B61" s="43"/>
      <c r="C61" s="44"/>
      <c r="D61" s="45"/>
      <c r="E61" s="43"/>
      <c r="F61" s="44"/>
      <c r="G61" s="47"/>
      <c r="H61" s="31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2"/>
      <c r="Z61" s="22"/>
      <c r="AA61" s="21"/>
      <c r="AB61" s="21"/>
      <c r="AC61" s="23"/>
      <c r="AD61" s="23"/>
      <c r="AE61" s="23"/>
      <c r="AF61" s="23"/>
      <c r="AG61" s="23"/>
      <c r="AH61" s="25"/>
      <c r="AI61" s="25"/>
      <c r="AJ61" s="26"/>
      <c r="AK61" s="26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4"/>
    </row>
    <row r="62" spans="1:71" s="9" customFormat="1" ht="15" customHeight="1" x14ac:dyDescent="0.25">
      <c r="A62" s="38" t="s">
        <v>102</v>
      </c>
      <c r="B62" s="43">
        <v>42865</v>
      </c>
      <c r="C62" s="44"/>
      <c r="D62" s="45"/>
      <c r="E62" s="43"/>
      <c r="F62" s="44"/>
      <c r="G62" s="47"/>
      <c r="H62" s="31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2"/>
      <c r="Z62" s="59"/>
      <c r="AA62" s="59"/>
      <c r="AB62" s="21"/>
      <c r="AC62" s="23"/>
      <c r="AD62" s="23"/>
      <c r="AE62" s="23"/>
      <c r="AF62" s="23"/>
      <c r="AG62" s="23"/>
      <c r="AH62" s="25"/>
      <c r="AI62" s="25"/>
      <c r="AJ62" s="26"/>
      <c r="AK62" s="26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4"/>
    </row>
    <row r="63" spans="1:71" s="9" customFormat="1" ht="15" customHeight="1" x14ac:dyDescent="0.25">
      <c r="A63" s="38" t="s">
        <v>85</v>
      </c>
      <c r="B63" s="43" t="s">
        <v>86</v>
      </c>
      <c r="C63" s="44"/>
      <c r="D63" s="45"/>
      <c r="E63" s="43"/>
      <c r="F63" s="44"/>
      <c r="G63" s="47"/>
      <c r="H63" s="31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2"/>
      <c r="Z63" s="22"/>
      <c r="AA63" s="21"/>
      <c r="AB63" s="77"/>
      <c r="AC63" s="23"/>
      <c r="AD63" s="23"/>
      <c r="AE63" s="23"/>
      <c r="AF63" s="23"/>
      <c r="AG63" s="23"/>
      <c r="AH63" s="25"/>
      <c r="AI63" s="25"/>
      <c r="AJ63" s="26"/>
      <c r="AK63" s="26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4"/>
    </row>
    <row r="64" spans="1:71" s="9" customFormat="1" ht="15" customHeight="1" x14ac:dyDescent="0.25">
      <c r="A64" s="38" t="s">
        <v>84</v>
      </c>
      <c r="B64" s="43">
        <v>42884</v>
      </c>
      <c r="C64" s="44">
        <f t="shared" si="99"/>
        <v>22</v>
      </c>
      <c r="D64" s="45"/>
      <c r="E64" s="43"/>
      <c r="F64" s="44"/>
      <c r="G64" s="47"/>
      <c r="H64" s="31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2"/>
      <c r="Z64" s="22"/>
      <c r="AA64" s="22"/>
      <c r="AB64" s="21"/>
      <c r="AC64" s="58"/>
      <c r="AD64" s="23"/>
      <c r="AE64" s="23"/>
      <c r="AF64" s="23"/>
      <c r="AG64" s="23"/>
      <c r="AH64" s="25"/>
      <c r="AI64" s="25"/>
      <c r="AJ64" s="26"/>
      <c r="AK64" s="26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4"/>
    </row>
    <row r="65" spans="1:71" s="9" customFormat="1" ht="3" customHeight="1" x14ac:dyDescent="0.25">
      <c r="A65" s="38"/>
      <c r="B65" s="43"/>
      <c r="C65" s="44"/>
      <c r="D65" s="45"/>
      <c r="E65" s="43"/>
      <c r="F65" s="44"/>
      <c r="G65" s="47"/>
      <c r="H65" s="31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2"/>
      <c r="Z65" s="22"/>
      <c r="AA65" s="22"/>
      <c r="AB65" s="21"/>
      <c r="AC65" s="63"/>
      <c r="AD65" s="23"/>
      <c r="AE65" s="23"/>
      <c r="AF65" s="23"/>
      <c r="AG65" s="23"/>
      <c r="AH65" s="25"/>
      <c r="AI65" s="25"/>
      <c r="AJ65" s="26"/>
      <c r="AK65" s="26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4"/>
    </row>
    <row r="66" spans="1:71" ht="15" customHeight="1" x14ac:dyDescent="0.25">
      <c r="A66" s="48" t="s">
        <v>31</v>
      </c>
      <c r="B66" s="49">
        <v>42877</v>
      </c>
      <c r="C66" s="44">
        <f t="shared" si="13"/>
        <v>21</v>
      </c>
      <c r="D66" s="45">
        <f t="shared" ref="D66" si="104">IF(NETWORKDAYS(B66,E66)&lt;0,0,NETWORKDAYS(B66,E66))</f>
        <v>11</v>
      </c>
      <c r="E66" s="43">
        <f>B66+14</f>
        <v>42891</v>
      </c>
      <c r="F66" s="44">
        <f t="shared" ref="F66" si="105">WEEKNUM(E66,2)-1</f>
        <v>23</v>
      </c>
      <c r="G66" s="47">
        <f t="shared" ref="G66" si="106">IF(D66/5&lt;0.8,0,D66/5)</f>
        <v>2.2000000000000002</v>
      </c>
      <c r="H66" s="31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1"/>
      <c r="Z66" s="21"/>
      <c r="AA66" s="21"/>
      <c r="AB66" s="28"/>
      <c r="AD66" s="23"/>
      <c r="AE66" s="23"/>
      <c r="AF66" s="23"/>
      <c r="AG66" s="23"/>
      <c r="AH66" s="25"/>
      <c r="AI66" s="25"/>
      <c r="AJ66" s="26"/>
      <c r="AK66" s="26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4"/>
    </row>
    <row r="67" spans="1:71" s="9" customFormat="1" ht="15" customHeight="1" x14ac:dyDescent="0.25">
      <c r="A67" s="72" t="s">
        <v>41</v>
      </c>
      <c r="B67" s="43">
        <v>42857</v>
      </c>
      <c r="C67" s="44">
        <f t="shared" si="13"/>
        <v>18</v>
      </c>
      <c r="D67" s="45">
        <f t="shared" si="14"/>
        <v>25</v>
      </c>
      <c r="E67" s="43">
        <f>B67+34</f>
        <v>42891</v>
      </c>
      <c r="F67" s="44">
        <f t="shared" si="15"/>
        <v>23</v>
      </c>
      <c r="G67" s="47">
        <f t="shared" si="16"/>
        <v>5</v>
      </c>
      <c r="H67" s="31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6"/>
      <c r="Z67" s="56"/>
      <c r="AA67" s="56"/>
      <c r="AB67" s="56"/>
      <c r="AC67" s="56"/>
      <c r="AD67" s="21"/>
      <c r="AE67" s="20"/>
      <c r="AF67" s="20"/>
      <c r="AG67" s="20"/>
      <c r="AH67" s="25"/>
      <c r="AI67" s="25"/>
      <c r="AJ67" s="26"/>
      <c r="AK67" s="26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4"/>
    </row>
    <row r="68" spans="1:71" s="9" customFormat="1" ht="15" customHeight="1" x14ac:dyDescent="0.25">
      <c r="A68" s="50" t="s">
        <v>35</v>
      </c>
      <c r="B68" s="43">
        <v>42857</v>
      </c>
      <c r="C68" s="44">
        <f t="shared" si="13"/>
        <v>18</v>
      </c>
      <c r="D68" s="45">
        <f t="shared" si="14"/>
        <v>15</v>
      </c>
      <c r="E68" s="43">
        <f>B68+20</f>
        <v>42877</v>
      </c>
      <c r="F68" s="44">
        <f t="shared" si="15"/>
        <v>21</v>
      </c>
      <c r="G68" s="47">
        <f t="shared" si="16"/>
        <v>3</v>
      </c>
      <c r="H68" s="31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6"/>
      <c r="Z68" s="56"/>
      <c r="AA68" s="56"/>
      <c r="AB68" s="21"/>
      <c r="AC68" s="21"/>
      <c r="AD68" s="20"/>
      <c r="AE68" s="20"/>
      <c r="AF68" s="20"/>
      <c r="AG68" s="20"/>
      <c r="AH68" s="25"/>
      <c r="AI68" s="25"/>
      <c r="AJ68" s="26"/>
      <c r="AK68" s="26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4"/>
    </row>
    <row r="69" spans="1:71" s="9" customFormat="1" ht="15" customHeight="1" x14ac:dyDescent="0.25">
      <c r="A69" s="38" t="s">
        <v>37</v>
      </c>
      <c r="B69" s="43">
        <v>42857</v>
      </c>
      <c r="C69" s="44">
        <f t="shared" ref="C69:C73" si="107">WEEKNUM(B69,2)-1</f>
        <v>18</v>
      </c>
      <c r="D69" s="45">
        <f t="shared" ref="D69:D73" si="108">IF(NETWORKDAYS(B69,E69)&lt;0,0,NETWORKDAYS(B69,E69))</f>
        <v>15</v>
      </c>
      <c r="E69" s="43">
        <f t="shared" ref="E69:E71" si="109">B69+20</f>
        <v>42877</v>
      </c>
      <c r="F69" s="44">
        <f t="shared" ref="F69:F73" si="110">WEEKNUM(E69,2)-1</f>
        <v>21</v>
      </c>
      <c r="G69" s="47">
        <f t="shared" ref="G69:G73" si="111">IF(D69/5&lt;0.8,0,D69/5)</f>
        <v>3</v>
      </c>
      <c r="H69" s="31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6"/>
      <c r="Z69" s="56"/>
      <c r="AA69" s="56"/>
      <c r="AB69" s="21"/>
      <c r="AC69" s="21"/>
      <c r="AD69" s="20"/>
      <c r="AE69" s="20"/>
      <c r="AF69" s="20"/>
      <c r="AG69" s="20"/>
      <c r="AH69" s="25"/>
      <c r="AI69" s="25"/>
      <c r="AJ69" s="26"/>
      <c r="AK69" s="26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4"/>
    </row>
    <row r="70" spans="1:71" s="9" customFormat="1" ht="15" customHeight="1" x14ac:dyDescent="0.25">
      <c r="A70" s="38" t="s">
        <v>87</v>
      </c>
      <c r="B70" s="43">
        <v>42857</v>
      </c>
      <c r="C70" s="44">
        <f t="shared" ref="C70" si="112">WEEKNUM(B70,2)-1</f>
        <v>18</v>
      </c>
      <c r="D70" s="45">
        <f t="shared" ref="D70" si="113">IF(NETWORKDAYS(B70,E70)&lt;0,0,NETWORKDAYS(B70,E70))</f>
        <v>15</v>
      </c>
      <c r="E70" s="43">
        <f t="shared" ref="E70" si="114">B70+20</f>
        <v>42877</v>
      </c>
      <c r="F70" s="44">
        <f t="shared" ref="F70" si="115">WEEKNUM(E70,2)-1</f>
        <v>21</v>
      </c>
      <c r="G70" s="47">
        <f t="shared" ref="G70" si="116">IF(D70/5&lt;0.8,0,D70/5)</f>
        <v>3</v>
      </c>
      <c r="H70" s="31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6"/>
      <c r="Z70" s="56"/>
      <c r="AA70" s="56"/>
      <c r="AB70" s="21"/>
      <c r="AC70" s="21"/>
      <c r="AD70" s="20"/>
      <c r="AE70" s="20"/>
      <c r="AF70" s="20"/>
      <c r="AG70" s="20"/>
      <c r="AH70" s="25"/>
      <c r="AI70" s="25"/>
      <c r="AJ70" s="26"/>
      <c r="AK70" s="26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4"/>
    </row>
    <row r="71" spans="1:71" s="9" customFormat="1" ht="15" customHeight="1" x14ac:dyDescent="0.25">
      <c r="A71" s="38" t="s">
        <v>38</v>
      </c>
      <c r="B71" s="43">
        <v>42857</v>
      </c>
      <c r="C71" s="44">
        <f t="shared" si="107"/>
        <v>18</v>
      </c>
      <c r="D71" s="45">
        <f t="shared" si="108"/>
        <v>15</v>
      </c>
      <c r="E71" s="43">
        <f t="shared" si="109"/>
        <v>42877</v>
      </c>
      <c r="F71" s="44">
        <f t="shared" si="110"/>
        <v>21</v>
      </c>
      <c r="G71" s="47">
        <f t="shared" si="111"/>
        <v>3</v>
      </c>
      <c r="H71" s="31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6"/>
      <c r="Z71" s="56"/>
      <c r="AA71" s="56"/>
      <c r="AB71" s="21"/>
      <c r="AC71" s="21"/>
      <c r="AD71" s="20"/>
      <c r="AE71" s="20"/>
      <c r="AF71" s="20"/>
      <c r="AG71" s="20"/>
      <c r="AH71" s="25"/>
      <c r="AI71" s="25"/>
      <c r="AJ71" s="26"/>
      <c r="AK71" s="26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4"/>
    </row>
    <row r="72" spans="1:71" s="9" customFormat="1" ht="15" customHeight="1" x14ac:dyDescent="0.25">
      <c r="A72" s="38" t="s">
        <v>36</v>
      </c>
      <c r="B72" s="43">
        <v>42857</v>
      </c>
      <c r="C72" s="44">
        <f t="shared" si="107"/>
        <v>18</v>
      </c>
      <c r="D72" s="45">
        <f t="shared" si="108"/>
        <v>25</v>
      </c>
      <c r="E72" s="43">
        <f>B72+34</f>
        <v>42891</v>
      </c>
      <c r="F72" s="44">
        <f t="shared" si="110"/>
        <v>23</v>
      </c>
      <c r="G72" s="47">
        <f t="shared" si="111"/>
        <v>5</v>
      </c>
      <c r="H72" s="31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6"/>
      <c r="Z72" s="56"/>
      <c r="AA72" s="56"/>
      <c r="AB72" s="56"/>
      <c r="AC72" s="56"/>
      <c r="AD72" s="20"/>
      <c r="AE72" s="20"/>
      <c r="AF72" s="20"/>
      <c r="AG72" s="20"/>
      <c r="AH72" s="25"/>
      <c r="AI72" s="25"/>
      <c r="AJ72" s="26"/>
      <c r="AK72" s="26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4"/>
    </row>
    <row r="73" spans="1:71" s="9" customFormat="1" ht="15" customHeight="1" x14ac:dyDescent="0.25">
      <c r="A73" s="38" t="s">
        <v>103</v>
      </c>
      <c r="B73" s="43">
        <v>42887</v>
      </c>
      <c r="C73" s="44">
        <f t="shared" si="107"/>
        <v>22</v>
      </c>
      <c r="D73" s="45">
        <f t="shared" si="108"/>
        <v>25</v>
      </c>
      <c r="E73" s="43">
        <f>B73+34</f>
        <v>42921</v>
      </c>
      <c r="F73" s="44">
        <f t="shared" si="110"/>
        <v>27</v>
      </c>
      <c r="G73" s="47">
        <f t="shared" si="111"/>
        <v>5</v>
      </c>
      <c r="H73" s="31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74"/>
      <c r="U73" s="20"/>
      <c r="V73" s="20"/>
      <c r="W73" s="20"/>
      <c r="X73" s="74"/>
      <c r="Y73" s="56"/>
      <c r="Z73" s="56"/>
      <c r="AA73" s="56"/>
      <c r="AB73" s="56"/>
      <c r="AC73" s="56"/>
      <c r="AD73" s="20"/>
      <c r="AE73" s="20"/>
      <c r="AF73" s="20"/>
      <c r="AG73" s="20"/>
      <c r="AH73" s="25"/>
      <c r="AI73" s="25"/>
      <c r="AJ73" s="26"/>
      <c r="AK73" s="26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4"/>
    </row>
    <row r="74" spans="1:71" s="9" customFormat="1" ht="15" customHeight="1" x14ac:dyDescent="0.25">
      <c r="A74" s="38" t="s">
        <v>42</v>
      </c>
      <c r="B74" s="43">
        <v>42877</v>
      </c>
      <c r="C74" s="44">
        <f t="shared" ref="C74:C76" si="117">WEEKNUM(B74,2)-1</f>
        <v>21</v>
      </c>
      <c r="D74" s="45"/>
      <c r="E74" s="43"/>
      <c r="F74" s="44"/>
      <c r="G74" s="47"/>
      <c r="H74" s="31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U74" s="20"/>
      <c r="V74" s="20"/>
      <c r="W74" s="20"/>
      <c r="Y74" s="21"/>
      <c r="Z74" s="21"/>
      <c r="AA74" s="21"/>
      <c r="AB74" s="21"/>
      <c r="AC74" s="27"/>
      <c r="AD74" s="23"/>
      <c r="AE74" s="23"/>
      <c r="AF74" s="23"/>
      <c r="AG74" s="23"/>
      <c r="AH74" s="25"/>
      <c r="AI74" s="25"/>
      <c r="AJ74" s="26"/>
      <c r="AK74" s="26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4"/>
    </row>
    <row r="75" spans="1:71" s="9" customFormat="1" ht="15" customHeight="1" x14ac:dyDescent="0.25">
      <c r="A75" s="38" t="s">
        <v>88</v>
      </c>
      <c r="B75" s="43">
        <v>42891</v>
      </c>
      <c r="C75" s="44">
        <f t="shared" si="117"/>
        <v>23</v>
      </c>
      <c r="D75" s="45">
        <f t="shared" ref="D75" si="118">IF(NETWORKDAYS(B75,E75)&lt;0,0,NETWORKDAYS(B75,E75))</f>
        <v>6</v>
      </c>
      <c r="E75" s="43">
        <f>B75+7</f>
        <v>42898</v>
      </c>
      <c r="F75" s="44">
        <f t="shared" ref="F75" si="119">WEEKNUM(E75,2)-1</f>
        <v>24</v>
      </c>
      <c r="G75" s="47">
        <f t="shared" ref="G75" si="120">IF(D75/5&lt;0.8,0,D75/5)</f>
        <v>1.2</v>
      </c>
      <c r="H75" s="31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U75" s="20"/>
      <c r="V75" s="20"/>
      <c r="W75" s="20"/>
      <c r="Y75" s="21"/>
      <c r="Z75" s="21"/>
      <c r="AA75" s="21"/>
      <c r="AB75" s="21"/>
      <c r="AC75" s="21"/>
      <c r="AD75" s="59"/>
      <c r="AE75" s="23"/>
      <c r="AF75" s="23"/>
      <c r="AG75" s="23"/>
      <c r="AH75" s="25"/>
      <c r="AI75" s="25"/>
      <c r="AJ75" s="26"/>
      <c r="AK75" s="26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4"/>
    </row>
    <row r="76" spans="1:71" s="9" customFormat="1" ht="15" customHeight="1" x14ac:dyDescent="0.25">
      <c r="A76" s="38" t="s">
        <v>89</v>
      </c>
      <c r="B76" s="43">
        <v>42898</v>
      </c>
      <c r="C76" s="44">
        <f t="shared" si="117"/>
        <v>24</v>
      </c>
      <c r="D76" s="45"/>
      <c r="E76" s="43"/>
      <c r="F76" s="44"/>
      <c r="G76" s="47"/>
      <c r="H76" s="31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U76" s="20"/>
      <c r="V76" s="20"/>
      <c r="W76" s="20"/>
      <c r="Y76" s="21"/>
      <c r="Z76" s="21"/>
      <c r="AA76" s="21"/>
      <c r="AB76" s="21"/>
      <c r="AC76" s="21"/>
      <c r="AD76" s="22"/>
      <c r="AE76" s="77"/>
      <c r="AF76" s="23"/>
      <c r="AG76" s="23"/>
      <c r="AH76" s="25"/>
      <c r="AI76" s="25"/>
      <c r="AJ76" s="26"/>
      <c r="AK76" s="26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4"/>
    </row>
    <row r="77" spans="1:71" ht="15" customHeight="1" x14ac:dyDescent="0.25">
      <c r="A77" s="42" t="s">
        <v>9</v>
      </c>
      <c r="B77" s="43">
        <v>42901</v>
      </c>
      <c r="C77" s="44">
        <f t="shared" si="13"/>
        <v>24</v>
      </c>
      <c r="D77" s="45">
        <f t="shared" si="14"/>
        <v>2</v>
      </c>
      <c r="E77" s="43">
        <f>B77+2</f>
        <v>42903</v>
      </c>
      <c r="F77" s="44">
        <f t="shared" si="15"/>
        <v>24</v>
      </c>
      <c r="G77" s="47">
        <f t="shared" si="16"/>
        <v>0</v>
      </c>
      <c r="H77" s="31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56"/>
      <c r="AF77" s="20"/>
      <c r="AG77" s="20"/>
      <c r="AH77" s="25"/>
      <c r="AI77" s="25"/>
      <c r="AJ77" s="26"/>
      <c r="AK77" s="26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4"/>
    </row>
    <row r="78" spans="1:71" s="9" customFormat="1" ht="15" customHeight="1" x14ac:dyDescent="0.25">
      <c r="A78" s="42"/>
      <c r="B78" s="43"/>
      <c r="C78" s="44"/>
      <c r="D78" s="45"/>
      <c r="E78" s="43"/>
      <c r="F78" s="44"/>
      <c r="G78" s="47"/>
      <c r="H78" s="31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1"/>
      <c r="AF78" s="20"/>
      <c r="AG78" s="20"/>
      <c r="AH78" s="25"/>
      <c r="AI78" s="25"/>
      <c r="AJ78" s="26"/>
      <c r="AK78" s="26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4"/>
    </row>
    <row r="79" spans="1:71" s="9" customFormat="1" ht="15" customHeight="1" x14ac:dyDescent="0.25">
      <c r="A79" s="71" t="s">
        <v>90</v>
      </c>
      <c r="B79" s="46">
        <v>42905</v>
      </c>
      <c r="C79" s="44">
        <f t="shared" ref="C79:C81" si="121">WEEKNUM(B79,2)-1</f>
        <v>25</v>
      </c>
      <c r="D79" s="45">
        <f t="shared" ref="D79" si="122">IF(NETWORKDAYS(B79,E79)&lt;0,0,NETWORKDAYS(B79,E79))</f>
        <v>90</v>
      </c>
      <c r="E79" s="46">
        <f>B79+123</f>
        <v>43028</v>
      </c>
      <c r="F79" s="44">
        <f t="shared" ref="F79" si="123">WEEKNUM(E79,2)-1</f>
        <v>42</v>
      </c>
      <c r="G79" s="47">
        <f t="shared" ref="G79" si="124">IF(D79/5&lt;0.8,0,D79/5)</f>
        <v>18</v>
      </c>
      <c r="H79" s="31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1"/>
      <c r="Z79" s="21"/>
      <c r="AA79" s="21"/>
      <c r="AB79" s="21"/>
      <c r="AC79" s="21"/>
      <c r="AD79" s="21"/>
      <c r="AE79" s="21"/>
      <c r="AF79" s="57"/>
      <c r="AG79" s="57"/>
      <c r="AH79" s="25"/>
      <c r="AI79" s="25"/>
      <c r="AJ79" s="26"/>
      <c r="AK79" s="26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4"/>
    </row>
    <row r="80" spans="1:71" s="9" customFormat="1" ht="15" customHeight="1" x14ac:dyDescent="0.25">
      <c r="A80" s="48" t="s">
        <v>32</v>
      </c>
      <c r="B80" s="49">
        <v>42905</v>
      </c>
      <c r="C80" s="44">
        <f t="shared" ref="C80" si="125">WEEKNUM(B80,2)-1</f>
        <v>25</v>
      </c>
      <c r="D80" s="45">
        <f t="shared" ref="D80" si="126">IF(NETWORKDAYS(B80,E80)&lt;0,0,NETWORKDAYS(B80,E80))</f>
        <v>0</v>
      </c>
      <c r="E80" s="43"/>
      <c r="F80" s="44">
        <f t="shared" ref="F80" si="127">WEEKNUM(E80,2)-1</f>
        <v>0</v>
      </c>
      <c r="G80" s="47">
        <f t="shared" ref="G80" si="128">IF(D80/5&lt;0.8,0,D80/5)</f>
        <v>0</v>
      </c>
      <c r="H80" s="31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1"/>
      <c r="Z80" s="21"/>
      <c r="AA80" s="21"/>
      <c r="AB80" s="21"/>
      <c r="AD80" s="23"/>
      <c r="AE80" s="23"/>
      <c r="AF80" s="28"/>
      <c r="AH80" s="25"/>
      <c r="AI80" s="25"/>
      <c r="AJ80" s="26"/>
      <c r="AK80" s="26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4"/>
    </row>
    <row r="81" spans="1:71" s="9" customFormat="1" ht="15" customHeight="1" x14ac:dyDescent="0.25">
      <c r="A81" s="38" t="s">
        <v>12</v>
      </c>
      <c r="B81" s="43">
        <v>42891</v>
      </c>
      <c r="C81" s="44">
        <f t="shared" si="121"/>
        <v>23</v>
      </c>
      <c r="D81" s="45"/>
      <c r="E81" s="43"/>
      <c r="F81" s="44"/>
      <c r="G81" s="47"/>
      <c r="H81" s="31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1"/>
      <c r="Z81" s="21"/>
      <c r="AA81" s="21"/>
      <c r="AB81" s="21"/>
      <c r="AC81" s="23"/>
      <c r="AD81" s="56"/>
      <c r="AE81" s="23"/>
      <c r="AF81" s="23"/>
      <c r="AG81" s="23"/>
      <c r="AH81" s="25"/>
      <c r="AI81" s="25"/>
      <c r="AJ81" s="26"/>
      <c r="AK81" s="26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4"/>
    </row>
    <row r="82" spans="1:71" s="9" customFormat="1" ht="15" customHeight="1" x14ac:dyDescent="0.25">
      <c r="A82" s="38" t="s">
        <v>51</v>
      </c>
      <c r="B82" s="43">
        <v>42891</v>
      </c>
      <c r="C82" s="44">
        <f t="shared" ref="C82:C84" si="129">WEEKNUM(B82,2)-1</f>
        <v>23</v>
      </c>
      <c r="D82" s="45">
        <f t="shared" ref="D82:D83" si="130">IF(NETWORKDAYS(B82,E82)&lt;0,0,NETWORKDAYS(B82,E82))</f>
        <v>16</v>
      </c>
      <c r="E82" s="43">
        <f>B82+21</f>
        <v>42912</v>
      </c>
      <c r="F82" s="44">
        <f t="shared" ref="F82:F83" si="131">WEEKNUM(E82,2)-1</f>
        <v>26</v>
      </c>
      <c r="G82" s="47">
        <f t="shared" ref="G82:G83" si="132">IF(D82/5&lt;0.8,0,D82/5)</f>
        <v>3.2</v>
      </c>
      <c r="H82" s="31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1"/>
      <c r="Z82" s="21"/>
      <c r="AA82" s="21"/>
      <c r="AB82" s="21"/>
      <c r="AC82" s="23"/>
      <c r="AD82" s="56"/>
      <c r="AE82" s="56"/>
      <c r="AF82" s="56"/>
      <c r="AG82" s="23"/>
      <c r="AH82" s="25"/>
      <c r="AI82" s="25"/>
      <c r="AJ82" s="26"/>
      <c r="AK82" s="26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4"/>
    </row>
    <row r="83" spans="1:71" s="9" customFormat="1" ht="15" customHeight="1" x14ac:dyDescent="0.25">
      <c r="A83" s="38" t="s">
        <v>91</v>
      </c>
      <c r="B83" s="43">
        <v>42891</v>
      </c>
      <c r="C83" s="44">
        <f t="shared" si="129"/>
        <v>23</v>
      </c>
      <c r="D83" s="45">
        <f t="shared" si="130"/>
        <v>65</v>
      </c>
      <c r="E83" s="43">
        <f>B83+90</f>
        <v>42981</v>
      </c>
      <c r="F83" s="44">
        <f t="shared" si="131"/>
        <v>35</v>
      </c>
      <c r="G83" s="47">
        <f t="shared" si="132"/>
        <v>13</v>
      </c>
      <c r="H83" s="31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1"/>
      <c r="Z83" s="21"/>
      <c r="AA83" s="21"/>
      <c r="AB83" s="21"/>
      <c r="AC83" s="23"/>
      <c r="AD83" s="56"/>
      <c r="AE83" s="56"/>
      <c r="AF83" s="56"/>
      <c r="AG83" s="56"/>
      <c r="AH83" s="25"/>
      <c r="AI83" s="25"/>
      <c r="AJ83" s="26"/>
      <c r="AK83" s="26"/>
      <c r="AL83" s="56"/>
      <c r="AM83" s="56"/>
      <c r="AN83" s="56"/>
      <c r="AO83" s="56"/>
      <c r="AP83" s="56"/>
      <c r="AQ83" s="56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4"/>
    </row>
    <row r="84" spans="1:71" s="9" customFormat="1" ht="15" customHeight="1" x14ac:dyDescent="0.25">
      <c r="A84" s="38" t="s">
        <v>15</v>
      </c>
      <c r="B84" s="43">
        <v>42947</v>
      </c>
      <c r="C84" s="44">
        <f t="shared" si="129"/>
        <v>31</v>
      </c>
      <c r="D84" s="45">
        <f t="shared" ref="D84" si="133">IF(NETWORKDAYS(B84,E84)&lt;0,0,NETWORKDAYS(B84,E84))</f>
        <v>16</v>
      </c>
      <c r="E84" s="43">
        <f>B84+21</f>
        <v>42968</v>
      </c>
      <c r="F84" s="44">
        <f t="shared" ref="F84" si="134">WEEKNUM(E84,2)-1</f>
        <v>34</v>
      </c>
      <c r="G84" s="47">
        <f t="shared" ref="G84" si="135">IF(D84/5&lt;0.8,0,D84/5)</f>
        <v>3.2</v>
      </c>
      <c r="H84" s="31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1"/>
      <c r="Z84" s="21"/>
      <c r="AA84" s="21"/>
      <c r="AB84" s="21"/>
      <c r="AC84" s="23"/>
      <c r="AD84" s="21"/>
      <c r="AE84" s="21"/>
      <c r="AF84" s="21"/>
      <c r="AG84" s="21"/>
      <c r="AH84" s="25"/>
      <c r="AI84" s="25"/>
      <c r="AJ84" s="26"/>
      <c r="AK84" s="26"/>
      <c r="AL84" s="56"/>
      <c r="AM84" s="56"/>
      <c r="AN84" s="56"/>
      <c r="AO84" s="21"/>
      <c r="AP84" s="21"/>
      <c r="AQ84" s="21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4"/>
    </row>
    <row r="85" spans="1:71" s="9" customFormat="1" ht="15" customHeight="1" x14ac:dyDescent="0.25">
      <c r="A85" s="38" t="s">
        <v>20</v>
      </c>
      <c r="B85" s="43">
        <v>42891</v>
      </c>
      <c r="C85" s="44">
        <f t="shared" ref="C85:C86" si="136">WEEKNUM(B85,2)-1</f>
        <v>23</v>
      </c>
      <c r="D85" s="45">
        <f t="shared" ref="D85:D86" si="137">IF(NETWORKDAYS(B85,E85)&lt;0,0,NETWORKDAYS(B85,E85))</f>
        <v>65</v>
      </c>
      <c r="E85" s="43">
        <f>B85+90</f>
        <v>42981</v>
      </c>
      <c r="F85" s="44">
        <f t="shared" ref="F85:F86" si="138">WEEKNUM(E85,2)-1</f>
        <v>35</v>
      </c>
      <c r="G85" s="47">
        <f t="shared" ref="G85:G86" si="139">IF(D85/5&lt;0.8,0,D85/5)</f>
        <v>13</v>
      </c>
      <c r="H85" s="31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1"/>
      <c r="Z85" s="21"/>
      <c r="AA85" s="21"/>
      <c r="AB85" s="21"/>
      <c r="AC85" s="23"/>
      <c r="AD85" s="56"/>
      <c r="AE85" s="56"/>
      <c r="AF85" s="56"/>
      <c r="AG85" s="56"/>
      <c r="AH85" s="25"/>
      <c r="AI85" s="25"/>
      <c r="AJ85" s="26"/>
      <c r="AK85" s="26"/>
      <c r="AL85" s="56"/>
      <c r="AM85" s="56"/>
      <c r="AN85" s="56"/>
      <c r="AO85" s="56"/>
      <c r="AP85" s="56"/>
      <c r="AQ85" s="56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4"/>
    </row>
    <row r="86" spans="1:71" s="9" customFormat="1" ht="15" customHeight="1" x14ac:dyDescent="0.25">
      <c r="A86" s="38" t="s">
        <v>7</v>
      </c>
      <c r="B86" s="43">
        <v>42891</v>
      </c>
      <c r="C86" s="44">
        <f t="shared" si="136"/>
        <v>23</v>
      </c>
      <c r="D86" s="45">
        <f t="shared" si="137"/>
        <v>65</v>
      </c>
      <c r="E86" s="43">
        <f>B86+90</f>
        <v>42981</v>
      </c>
      <c r="F86" s="44">
        <f t="shared" si="138"/>
        <v>35</v>
      </c>
      <c r="G86" s="47">
        <f t="shared" si="139"/>
        <v>13</v>
      </c>
      <c r="H86" s="31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1"/>
      <c r="Z86" s="21"/>
      <c r="AA86" s="21"/>
      <c r="AB86" s="21"/>
      <c r="AC86" s="23"/>
      <c r="AD86" s="56"/>
      <c r="AE86" s="56"/>
      <c r="AF86" s="56"/>
      <c r="AG86" s="56"/>
      <c r="AH86" s="25"/>
      <c r="AI86" s="25"/>
      <c r="AJ86" s="26"/>
      <c r="AK86" s="26"/>
      <c r="AL86" s="56"/>
      <c r="AM86" s="56"/>
      <c r="AN86" s="56"/>
      <c r="AO86" s="56"/>
      <c r="AP86" s="56"/>
      <c r="AQ86" s="56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4"/>
    </row>
    <row r="87" spans="1:71" s="9" customFormat="1" ht="15" customHeight="1" x14ac:dyDescent="0.25">
      <c r="A87" s="38" t="s">
        <v>100</v>
      </c>
      <c r="B87" s="43">
        <v>42954</v>
      </c>
      <c r="C87" s="44">
        <v>32</v>
      </c>
      <c r="D87" s="45"/>
      <c r="E87" s="43"/>
      <c r="F87" s="44"/>
      <c r="G87" s="47"/>
      <c r="H87" s="31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74"/>
      <c r="U87" s="20"/>
      <c r="V87" s="20"/>
      <c r="W87" s="20"/>
      <c r="X87" s="74"/>
      <c r="Y87" s="21"/>
      <c r="Z87" s="21"/>
      <c r="AA87" s="21"/>
      <c r="AB87" s="21"/>
      <c r="AC87" s="23"/>
      <c r="AD87" s="21"/>
      <c r="AE87" s="21"/>
      <c r="AF87" s="21"/>
      <c r="AG87" s="21"/>
      <c r="AH87" s="25"/>
      <c r="AI87" s="25"/>
      <c r="AJ87" s="26"/>
      <c r="AK87" s="26"/>
      <c r="AL87" s="21"/>
      <c r="AM87" s="56"/>
      <c r="AN87" s="21"/>
      <c r="AO87" s="21"/>
      <c r="AP87" s="6"/>
      <c r="AQ87" s="21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4"/>
    </row>
    <row r="88" spans="1:71" s="9" customFormat="1" ht="3" customHeight="1" x14ac:dyDescent="0.25">
      <c r="A88" s="38"/>
      <c r="B88" s="43"/>
      <c r="C88" s="44"/>
      <c r="D88" s="45"/>
      <c r="E88" s="43"/>
      <c r="F88" s="44"/>
      <c r="G88" s="47"/>
      <c r="H88" s="31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U88" s="20"/>
      <c r="V88" s="20"/>
      <c r="W88" s="20"/>
      <c r="Y88" s="21"/>
      <c r="Z88" s="21"/>
      <c r="AA88" s="21"/>
      <c r="AB88" s="23"/>
      <c r="AC88" s="23"/>
      <c r="AD88" s="23"/>
      <c r="AE88" s="23"/>
      <c r="AF88" s="23"/>
      <c r="AG88" s="23"/>
      <c r="AH88" s="25"/>
      <c r="AI88" s="25"/>
      <c r="AJ88" s="26"/>
      <c r="AK88" s="26"/>
      <c r="AL88" s="83"/>
      <c r="AM88" s="23"/>
      <c r="AN88" s="23"/>
      <c r="AO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4"/>
    </row>
    <row r="89" spans="1:71" s="9" customFormat="1" ht="15" customHeight="1" x14ac:dyDescent="0.25">
      <c r="A89" s="48" t="s">
        <v>33</v>
      </c>
      <c r="B89" s="49">
        <v>42975</v>
      </c>
      <c r="C89" s="44">
        <f t="shared" ref="C89" si="140">WEEKNUM(B89,2)-1</f>
        <v>35</v>
      </c>
      <c r="D89" s="45">
        <f t="shared" ref="D89" si="141">IF(NETWORKDAYS(B89,E89)&lt;0,0,NETWORKDAYS(B89,E89))</f>
        <v>0</v>
      </c>
      <c r="E89" s="43"/>
      <c r="F89" s="44">
        <f t="shared" ref="F89" si="142">WEEKNUM(E89,2)-1</f>
        <v>0</v>
      </c>
      <c r="G89" s="47">
        <f t="shared" ref="G89" si="143">IF(D89/5&lt;0.8,0,D89/5)</f>
        <v>0</v>
      </c>
      <c r="H89" s="31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3"/>
      <c r="T89" s="23"/>
      <c r="U89" s="23"/>
      <c r="V89" s="23"/>
      <c r="W89" s="23"/>
      <c r="X89" s="23"/>
      <c r="Y89" s="23"/>
      <c r="Z89" s="23"/>
      <c r="AA89" s="21"/>
      <c r="AB89" s="21"/>
      <c r="AC89" s="23"/>
      <c r="AD89" s="23"/>
      <c r="AE89" s="23"/>
      <c r="AF89" s="23"/>
      <c r="AG89" s="23"/>
      <c r="AH89" s="25"/>
      <c r="AI89" s="25"/>
      <c r="AJ89" s="26"/>
      <c r="AK89" s="26"/>
      <c r="AN89" s="23"/>
      <c r="AO89" s="23"/>
      <c r="AP89" s="28"/>
      <c r="AR89" s="23"/>
      <c r="AT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4"/>
    </row>
    <row r="90" spans="1:71" s="9" customFormat="1" ht="15" customHeight="1" x14ac:dyDescent="0.25">
      <c r="A90" s="38" t="s">
        <v>8</v>
      </c>
      <c r="B90" s="43">
        <v>42975</v>
      </c>
      <c r="C90" s="44">
        <f>WEEKNUM(B90,2)-1</f>
        <v>35</v>
      </c>
      <c r="D90" s="45"/>
      <c r="E90" s="51"/>
      <c r="F90" s="44"/>
      <c r="G90" s="47"/>
      <c r="H90" s="31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3"/>
      <c r="T90" s="23"/>
      <c r="U90" s="23"/>
      <c r="V90" s="23"/>
      <c r="W90" s="23"/>
      <c r="X90" s="23"/>
      <c r="Y90" s="23"/>
      <c r="Z90" s="23"/>
      <c r="AA90" s="21"/>
      <c r="AB90" s="21"/>
      <c r="AC90" s="23"/>
      <c r="AD90" s="23"/>
      <c r="AE90" s="23"/>
      <c r="AF90" s="23"/>
      <c r="AG90" s="23"/>
      <c r="AH90" s="25"/>
      <c r="AI90" s="25"/>
      <c r="AJ90" s="26"/>
      <c r="AK90" s="26"/>
      <c r="AN90" s="23"/>
      <c r="AO90" s="23"/>
      <c r="AP90" s="56"/>
      <c r="AQ90" s="23"/>
      <c r="AR90" s="23"/>
      <c r="AS90" s="21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4"/>
    </row>
    <row r="91" spans="1:71" ht="15" customHeight="1" x14ac:dyDescent="0.25">
      <c r="A91" s="52" t="s">
        <v>43</v>
      </c>
      <c r="B91" s="51">
        <v>42975</v>
      </c>
      <c r="C91" s="44">
        <f t="shared" ref="C91" si="144">WEEKNUM(B91,2)-1</f>
        <v>35</v>
      </c>
      <c r="D91" s="45">
        <f t="shared" ref="D91" si="145">IF(NETWORKDAYS(B91,E91)&lt;0,0,NETWORKDAYS(B91,E91))</f>
        <v>6</v>
      </c>
      <c r="E91" s="43">
        <f t="shared" ref="E91" si="146">B91+7</f>
        <v>42982</v>
      </c>
      <c r="F91" s="44">
        <f t="shared" ref="F91" si="147">WEEKNUM(E91,2)-1</f>
        <v>36</v>
      </c>
      <c r="G91" s="47">
        <f t="shared" ref="G91" si="148">IF(D91/5&lt;0.8,0,D91/5)</f>
        <v>1.2</v>
      </c>
      <c r="H91" s="31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3"/>
      <c r="T91" s="23"/>
      <c r="U91" s="23"/>
      <c r="V91" s="23"/>
      <c r="W91" s="23"/>
      <c r="X91" s="23"/>
      <c r="Y91" s="23"/>
      <c r="Z91" s="23"/>
      <c r="AA91" s="21"/>
      <c r="AB91" s="21"/>
      <c r="AC91" s="23"/>
      <c r="AD91" s="23"/>
      <c r="AE91" s="23"/>
      <c r="AF91" s="23"/>
      <c r="AG91" s="23"/>
      <c r="AH91" s="25"/>
      <c r="AI91" s="25"/>
      <c r="AJ91" s="26"/>
      <c r="AK91" s="26"/>
      <c r="AN91" s="23"/>
      <c r="AP91" s="56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4"/>
    </row>
    <row r="92" spans="1:71" ht="15" customHeight="1" x14ac:dyDescent="0.25">
      <c r="A92" s="52" t="s">
        <v>44</v>
      </c>
      <c r="B92" s="51">
        <v>42975</v>
      </c>
      <c r="C92" s="44">
        <f t="shared" ref="C92" si="149">WEEKNUM(B92,2)-1</f>
        <v>35</v>
      </c>
      <c r="D92" s="45">
        <f t="shared" ref="D92" si="150">IF(NETWORKDAYS(B92,E92)&lt;0,0,NETWORKDAYS(B92,E92))</f>
        <v>6</v>
      </c>
      <c r="E92" s="43">
        <f t="shared" ref="E92" si="151">B92+7</f>
        <v>42982</v>
      </c>
      <c r="F92" s="44">
        <f t="shared" ref="F92" si="152">WEEKNUM(E92,2)-1</f>
        <v>36</v>
      </c>
      <c r="G92" s="47">
        <f t="shared" ref="G92" si="153">IF(D92/5&lt;0.8,0,D92/5)</f>
        <v>1.2</v>
      </c>
      <c r="H92" s="31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3"/>
      <c r="T92" s="23"/>
      <c r="U92" s="23"/>
      <c r="V92" s="23"/>
      <c r="W92" s="23"/>
      <c r="X92" s="23"/>
      <c r="Y92" s="23"/>
      <c r="Z92" s="23"/>
      <c r="AA92" s="21"/>
      <c r="AB92" s="21"/>
      <c r="AC92" s="23"/>
      <c r="AD92" s="23"/>
      <c r="AE92" s="23"/>
      <c r="AF92" s="23"/>
      <c r="AG92" s="23"/>
      <c r="AH92" s="25"/>
      <c r="AI92" s="25"/>
      <c r="AJ92" s="26"/>
      <c r="AK92" s="26"/>
      <c r="AN92" s="23"/>
      <c r="AP92" s="56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4"/>
    </row>
    <row r="93" spans="1:71" s="9" customFormat="1" ht="15" customHeight="1" x14ac:dyDescent="0.25">
      <c r="A93" s="38" t="s">
        <v>92</v>
      </c>
      <c r="B93" s="51">
        <v>42975</v>
      </c>
      <c r="C93" s="44">
        <f t="shared" ref="C93" si="154">WEEKNUM(B93,2)-1</f>
        <v>35</v>
      </c>
      <c r="D93" s="45">
        <f t="shared" ref="D93" si="155">IF(NETWORKDAYS(B93,E93)&lt;0,0,NETWORKDAYS(B93,E93))</f>
        <v>6</v>
      </c>
      <c r="E93" s="43">
        <f t="shared" ref="E93" si="156">B93+7</f>
        <v>42982</v>
      </c>
      <c r="F93" s="44">
        <f t="shared" ref="F93" si="157">WEEKNUM(E93,2)-1</f>
        <v>36</v>
      </c>
      <c r="G93" s="47">
        <f t="shared" ref="G93" si="158">IF(D93/5&lt;0.8,0,D93/5)</f>
        <v>1.2</v>
      </c>
      <c r="H93" s="31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U93" s="20"/>
      <c r="V93" s="20"/>
      <c r="W93" s="20"/>
      <c r="Y93" s="21"/>
      <c r="Z93" s="21"/>
      <c r="AA93" s="21"/>
      <c r="AB93" s="23"/>
      <c r="AC93" s="23"/>
      <c r="AD93" s="23"/>
      <c r="AE93" s="23"/>
      <c r="AF93" s="23"/>
      <c r="AG93" s="23"/>
      <c r="AH93" s="25"/>
      <c r="AI93" s="25"/>
      <c r="AJ93" s="26"/>
      <c r="AK93" s="26"/>
      <c r="AM93" s="23"/>
      <c r="AN93" s="23"/>
      <c r="AO93" s="23"/>
      <c r="AP93" s="56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4"/>
    </row>
    <row r="94" spans="1:71" s="9" customFormat="1" ht="15" customHeight="1" x14ac:dyDescent="0.25">
      <c r="A94" s="76" t="s">
        <v>13</v>
      </c>
      <c r="B94" s="51">
        <v>42975</v>
      </c>
      <c r="C94" s="44">
        <f t="shared" ref="C94:C96" si="159">WEEKNUM(B94,2)-1</f>
        <v>35</v>
      </c>
      <c r="D94" s="45">
        <f t="shared" ref="D94" si="160">IF(NETWORKDAYS(B94,E94)&lt;0,0,NETWORKDAYS(B94,E94))</f>
        <v>16</v>
      </c>
      <c r="E94" s="43">
        <f>B94+21</f>
        <v>42996</v>
      </c>
      <c r="F94" s="44">
        <f t="shared" ref="F94" si="161">WEEKNUM(E94,2)-1</f>
        <v>38</v>
      </c>
      <c r="G94" s="47">
        <f t="shared" ref="G94" si="162">IF(D94/5&lt;0.8,0,D94/5)</f>
        <v>3.2</v>
      </c>
      <c r="H94" s="31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3"/>
      <c r="T94" s="23"/>
      <c r="U94" s="23"/>
      <c r="V94" s="23"/>
      <c r="W94" s="23"/>
      <c r="X94" s="23"/>
      <c r="Y94" s="23"/>
      <c r="Z94" s="23"/>
      <c r="AA94" s="21"/>
      <c r="AB94" s="21"/>
      <c r="AC94" s="23"/>
      <c r="AD94" s="23"/>
      <c r="AE94" s="23"/>
      <c r="AF94" s="23"/>
      <c r="AG94" s="23"/>
      <c r="AH94" s="25"/>
      <c r="AI94" s="25"/>
      <c r="AJ94" s="26"/>
      <c r="AK94" s="26"/>
      <c r="AN94" s="23"/>
      <c r="AP94" s="56"/>
      <c r="AQ94" s="56"/>
      <c r="AR94" s="56"/>
      <c r="AS94" s="21"/>
      <c r="AT94" s="21"/>
      <c r="AU94" s="21"/>
      <c r="AV94" s="21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4"/>
    </row>
    <row r="95" spans="1:71" s="9" customFormat="1" ht="15" customHeight="1" x14ac:dyDescent="0.25">
      <c r="A95" s="76" t="s">
        <v>14</v>
      </c>
      <c r="B95" s="51">
        <v>43003</v>
      </c>
      <c r="C95" s="44">
        <f t="shared" si="159"/>
        <v>39</v>
      </c>
      <c r="D95" s="45">
        <f t="shared" ref="D95:D96" si="163">IF(NETWORKDAYS(B95,E95)&lt;0,0,NETWORKDAYS(B95,E95))</f>
        <v>6</v>
      </c>
      <c r="E95" s="43">
        <f>B95+7</f>
        <v>43010</v>
      </c>
      <c r="F95" s="44">
        <f t="shared" ref="F95:F96" si="164">WEEKNUM(E95,2)-1</f>
        <v>40</v>
      </c>
      <c r="G95" s="47">
        <f t="shared" ref="G95:G96" si="165">IF(D95/5&lt;0.8,0,D95/5)</f>
        <v>1.2</v>
      </c>
      <c r="H95" s="31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3"/>
      <c r="T95" s="23"/>
      <c r="U95" s="23"/>
      <c r="V95" s="23"/>
      <c r="W95" s="23"/>
      <c r="X95" s="23"/>
      <c r="Y95" s="23"/>
      <c r="Z95" s="23"/>
      <c r="AA95" s="21"/>
      <c r="AB95" s="21"/>
      <c r="AC95" s="23"/>
      <c r="AD95" s="23"/>
      <c r="AE95" s="23"/>
      <c r="AF95" s="23"/>
      <c r="AG95" s="23"/>
      <c r="AH95" s="25"/>
      <c r="AI95" s="25"/>
      <c r="AJ95" s="26"/>
      <c r="AK95" s="26"/>
      <c r="AN95" s="23"/>
      <c r="AP95" s="21"/>
      <c r="AQ95" s="21"/>
      <c r="AR95" s="21"/>
      <c r="AS95" s="21"/>
      <c r="AT95" s="56"/>
      <c r="AU95" s="21"/>
      <c r="AV95" s="21"/>
      <c r="AW95" s="6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4"/>
    </row>
    <row r="96" spans="1:71" s="9" customFormat="1" ht="15" customHeight="1" x14ac:dyDescent="0.25">
      <c r="A96" s="76" t="s">
        <v>93</v>
      </c>
      <c r="B96" s="51">
        <v>42989</v>
      </c>
      <c r="C96" s="44">
        <f t="shared" si="159"/>
        <v>37</v>
      </c>
      <c r="D96" s="45">
        <f t="shared" si="163"/>
        <v>21</v>
      </c>
      <c r="E96" s="43">
        <f>B96+28</f>
        <v>43017</v>
      </c>
      <c r="F96" s="44">
        <f t="shared" si="164"/>
        <v>41</v>
      </c>
      <c r="G96" s="47">
        <f t="shared" si="165"/>
        <v>4.2</v>
      </c>
      <c r="H96" s="31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3"/>
      <c r="T96" s="23"/>
      <c r="U96" s="23"/>
      <c r="V96" s="23"/>
      <c r="W96" s="23"/>
      <c r="X96" s="23"/>
      <c r="Y96" s="23"/>
      <c r="Z96" s="23"/>
      <c r="AA96" s="21"/>
      <c r="AB96" s="21"/>
      <c r="AC96" s="23"/>
      <c r="AD96" s="23"/>
      <c r="AE96" s="23"/>
      <c r="AF96" s="23"/>
      <c r="AG96" s="23"/>
      <c r="AH96" s="25"/>
      <c r="AI96" s="25"/>
      <c r="AJ96" s="26"/>
      <c r="AK96" s="26"/>
      <c r="AN96" s="23"/>
      <c r="AP96" s="21"/>
      <c r="AQ96" s="21"/>
      <c r="AR96" s="56"/>
      <c r="AS96" s="56"/>
      <c r="AT96" s="56"/>
      <c r="AU96" s="56"/>
      <c r="AV96" s="21"/>
      <c r="AW96" s="6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4"/>
    </row>
    <row r="97" spans="1:71" s="9" customFormat="1" ht="3" customHeight="1" x14ac:dyDescent="0.25">
      <c r="A97" s="76"/>
      <c r="B97" s="51"/>
      <c r="C97" s="44"/>
      <c r="D97" s="45"/>
      <c r="E97" s="43"/>
      <c r="F97" s="44"/>
      <c r="G97" s="47"/>
      <c r="H97" s="31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3"/>
      <c r="T97" s="23"/>
      <c r="U97" s="23"/>
      <c r="V97" s="23"/>
      <c r="W97" s="23"/>
      <c r="X97" s="23"/>
      <c r="Y97" s="23"/>
      <c r="Z97" s="23"/>
      <c r="AA97" s="21"/>
      <c r="AB97" s="21"/>
      <c r="AC97" s="23"/>
      <c r="AD97" s="23"/>
      <c r="AE97" s="23"/>
      <c r="AF97" s="23"/>
      <c r="AG97" s="23"/>
      <c r="AH97" s="25"/>
      <c r="AI97" s="25"/>
      <c r="AJ97" s="26"/>
      <c r="AK97" s="26"/>
      <c r="AN97" s="23"/>
      <c r="AP97" s="21"/>
      <c r="AQ97" s="21"/>
      <c r="AR97" s="21"/>
      <c r="AS97" s="21"/>
      <c r="AT97" s="21"/>
      <c r="AU97" s="21"/>
      <c r="AV97" s="21"/>
      <c r="AW97" s="6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4"/>
    </row>
    <row r="98" spans="1:71" ht="15" customHeight="1" x14ac:dyDescent="0.25">
      <c r="A98" s="53" t="s">
        <v>34</v>
      </c>
      <c r="B98" s="49">
        <v>43003</v>
      </c>
      <c r="C98" s="44">
        <f t="shared" ref="C98" si="166">WEEKNUM(B98,2)-1</f>
        <v>39</v>
      </c>
      <c r="D98" s="45">
        <f t="shared" ref="D98" si="167">IF(NETWORKDAYS(B98,E98)&lt;0,0,NETWORKDAYS(B98,E98))</f>
        <v>0</v>
      </c>
      <c r="E98" s="43"/>
      <c r="F98" s="44">
        <f t="shared" ref="F98" si="168">WEEKNUM(E98,2)-1</f>
        <v>0</v>
      </c>
      <c r="G98" s="47">
        <f t="shared" ref="G98:G101" si="169">IF(D98/5&lt;0.8,0,D98/5)</f>
        <v>0</v>
      </c>
      <c r="H98" s="31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3"/>
      <c r="T98" s="23"/>
      <c r="U98" s="23"/>
      <c r="V98" s="23"/>
      <c r="W98" s="23"/>
      <c r="X98" s="23"/>
      <c r="Y98" s="23"/>
      <c r="Z98" s="23"/>
      <c r="AA98" s="21"/>
      <c r="AB98" s="21"/>
      <c r="AC98" s="23"/>
      <c r="AD98" s="23"/>
      <c r="AE98" s="23"/>
      <c r="AF98" s="23"/>
      <c r="AG98" s="23"/>
      <c r="AH98" s="25"/>
      <c r="AI98" s="25"/>
      <c r="AJ98" s="26"/>
      <c r="AK98" s="26"/>
      <c r="AN98" s="23"/>
      <c r="AO98" s="23"/>
      <c r="AP98" s="23"/>
      <c r="AQ98" s="23"/>
      <c r="AR98" s="23"/>
      <c r="AS98" s="23"/>
      <c r="AT98" s="29"/>
      <c r="AU98" s="23"/>
      <c r="AV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4"/>
    </row>
    <row r="99" spans="1:71" s="9" customFormat="1" ht="15" customHeight="1" x14ac:dyDescent="0.25">
      <c r="A99" s="38" t="s">
        <v>94</v>
      </c>
      <c r="B99" s="43">
        <v>43003</v>
      </c>
      <c r="C99" s="44">
        <f t="shared" ref="C99" si="170">WEEKNUM(B99,2)-1</f>
        <v>39</v>
      </c>
      <c r="D99" s="45"/>
      <c r="E99" s="43"/>
      <c r="F99" s="44"/>
      <c r="G99" s="47"/>
      <c r="H99" s="31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3"/>
      <c r="T99" s="23"/>
      <c r="U99" s="23"/>
      <c r="V99" s="23"/>
      <c r="W99" s="23"/>
      <c r="X99" s="23"/>
      <c r="Y99" s="23"/>
      <c r="Z99" s="23"/>
      <c r="AA99" s="21"/>
      <c r="AB99" s="21"/>
      <c r="AC99" s="23"/>
      <c r="AD99" s="23"/>
      <c r="AE99" s="23"/>
      <c r="AF99" s="23"/>
      <c r="AG99" s="23"/>
      <c r="AH99" s="25"/>
      <c r="AI99" s="25"/>
      <c r="AJ99" s="26"/>
      <c r="AK99" s="26"/>
      <c r="AN99" s="23"/>
      <c r="AO99" s="23"/>
      <c r="AP99" s="23"/>
      <c r="AQ99" s="23"/>
      <c r="AR99" s="23"/>
      <c r="AS99" s="23"/>
      <c r="AT99" s="27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4"/>
    </row>
    <row r="100" spans="1:71" ht="15" customHeight="1" x14ac:dyDescent="0.25">
      <c r="A100" s="75" t="s">
        <v>16</v>
      </c>
      <c r="B100" s="43">
        <v>43010</v>
      </c>
      <c r="C100" s="44">
        <f t="shared" ref="C100" si="171">WEEKNUM(B100,2)-1</f>
        <v>40</v>
      </c>
      <c r="D100" s="45"/>
      <c r="E100" s="43"/>
      <c r="F100" s="44">
        <f t="shared" ref="F100:F101" si="172">WEEKNUM(E100,2)-1</f>
        <v>0</v>
      </c>
      <c r="G100" s="47">
        <f t="shared" si="169"/>
        <v>0</v>
      </c>
      <c r="H100" s="31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3"/>
      <c r="T100" s="23"/>
      <c r="U100" s="23"/>
      <c r="V100" s="23"/>
      <c r="W100" s="23"/>
      <c r="X100" s="23"/>
      <c r="Y100" s="23"/>
      <c r="Z100" s="23"/>
      <c r="AA100" s="21"/>
      <c r="AB100" s="21"/>
      <c r="AC100" s="23"/>
      <c r="AD100" s="23"/>
      <c r="AE100" s="23"/>
      <c r="AF100" s="23"/>
      <c r="AG100" s="23"/>
      <c r="AH100" s="25"/>
      <c r="AI100" s="25"/>
      <c r="AJ100" s="26"/>
      <c r="AK100" s="26"/>
      <c r="AN100" s="23"/>
      <c r="AO100" s="23"/>
      <c r="AP100" s="23"/>
      <c r="AQ100" s="23"/>
      <c r="AR100" s="23"/>
      <c r="AS100" s="23"/>
      <c r="AT100" s="23"/>
      <c r="AU100" s="56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4"/>
    </row>
    <row r="101" spans="1:71" ht="15" customHeight="1" x14ac:dyDescent="0.25">
      <c r="A101" s="54" t="s">
        <v>17</v>
      </c>
      <c r="B101" s="51">
        <f>B100</f>
        <v>43010</v>
      </c>
      <c r="C101" s="44">
        <f t="shared" ref="C101:C102" si="173">WEEKNUM(B101,2)-1</f>
        <v>40</v>
      </c>
      <c r="D101" s="45">
        <f t="shared" ref="D101" si="174">IF(NETWORKDAYS(B101,E101)&lt;0,0,NETWORKDAYS(B101,E101))</f>
        <v>9</v>
      </c>
      <c r="E101" s="43">
        <f>B101+10</f>
        <v>43020</v>
      </c>
      <c r="F101" s="44">
        <f t="shared" si="172"/>
        <v>41</v>
      </c>
      <c r="G101" s="47">
        <f t="shared" si="169"/>
        <v>1.8</v>
      </c>
      <c r="H101" s="31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3"/>
      <c r="T101" s="23"/>
      <c r="U101" s="23"/>
      <c r="V101" s="23"/>
      <c r="W101" s="23"/>
      <c r="X101" s="23"/>
      <c r="Y101" s="23"/>
      <c r="Z101" s="23"/>
      <c r="AA101" s="21"/>
      <c r="AB101" s="21"/>
      <c r="AC101" s="23"/>
      <c r="AD101" s="23"/>
      <c r="AE101" s="23"/>
      <c r="AF101" s="23"/>
      <c r="AG101" s="23"/>
      <c r="AH101" s="25"/>
      <c r="AI101" s="25"/>
      <c r="AJ101" s="26"/>
      <c r="AK101" s="26"/>
      <c r="AN101" s="23"/>
      <c r="AO101" s="23"/>
      <c r="AP101" s="23"/>
      <c r="AQ101" s="23"/>
      <c r="AR101" s="23"/>
      <c r="AS101" s="23"/>
      <c r="AT101" s="23"/>
      <c r="AU101" s="59"/>
      <c r="AV101" s="59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4"/>
    </row>
    <row r="102" spans="1:71" ht="15" customHeight="1" x14ac:dyDescent="0.25">
      <c r="A102" s="54" t="s">
        <v>18</v>
      </c>
      <c r="B102" s="51">
        <v>43028</v>
      </c>
      <c r="C102" s="44">
        <f t="shared" si="173"/>
        <v>42</v>
      </c>
      <c r="D102" s="45"/>
      <c r="E102" s="46"/>
      <c r="F102" s="44"/>
      <c r="G102" s="47">
        <f t="shared" ref="G102:G103" si="175">IF(D102/5&lt;0.8,0,D102/5)</f>
        <v>0</v>
      </c>
      <c r="H102" s="31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1"/>
      <c r="Z102" s="21"/>
      <c r="AA102" s="21"/>
      <c r="AB102" s="21"/>
      <c r="AC102" s="23"/>
      <c r="AD102" s="23"/>
      <c r="AE102" s="23"/>
      <c r="AF102" s="23"/>
      <c r="AG102" s="23"/>
      <c r="AH102" s="25"/>
      <c r="AI102" s="25"/>
      <c r="AJ102" s="26"/>
      <c r="AK102" s="26"/>
      <c r="AN102" s="23"/>
      <c r="AO102" s="23"/>
      <c r="AP102" s="23"/>
      <c r="AQ102" s="23"/>
      <c r="AR102" s="23"/>
      <c r="AS102" s="23"/>
      <c r="AT102" s="23"/>
      <c r="AU102" s="23"/>
      <c r="AV102" s="23"/>
      <c r="AW102" s="56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4"/>
    </row>
    <row r="103" spans="1:71" ht="15" customHeight="1" x14ac:dyDescent="0.25">
      <c r="A103" s="76" t="s">
        <v>95</v>
      </c>
      <c r="B103" s="51">
        <v>43031</v>
      </c>
      <c r="C103" s="44">
        <f t="shared" ref="C103" si="176">WEEKNUM(B103,2)-1</f>
        <v>43</v>
      </c>
      <c r="D103" s="45">
        <f t="shared" ref="D103" si="177">IF(NETWORKDAYS(B103,E103)&lt;0,0,NETWORKDAYS(B103,E103))</f>
        <v>9</v>
      </c>
      <c r="E103" s="43">
        <f>B103+10</f>
        <v>43041</v>
      </c>
      <c r="F103" s="44">
        <f t="shared" ref="F103" si="178">WEEKNUM(E103,2)-1</f>
        <v>44</v>
      </c>
      <c r="G103" s="47">
        <f t="shared" si="175"/>
        <v>1.8</v>
      </c>
      <c r="H103" s="31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1"/>
      <c r="Z103" s="21"/>
      <c r="AA103" s="21"/>
      <c r="AB103" s="21"/>
      <c r="AC103" s="23"/>
      <c r="AD103" s="23"/>
      <c r="AE103" s="23"/>
      <c r="AF103" s="23"/>
      <c r="AG103" s="23"/>
      <c r="AH103" s="25"/>
      <c r="AI103" s="25"/>
      <c r="AJ103" s="26"/>
      <c r="AK103" s="26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4"/>
    </row>
  </sheetData>
  <pageMargins left="1.1023622047244095" right="0.70866141732283472" top="0.74803149606299213" bottom="0.74803149606299213" header="0.31496062992125984" footer="0.31496062992125984"/>
  <pageSetup paperSize="8" scale="86" fitToHeight="2" orientation="landscape" r:id="rId1"/>
  <headerFooter>
    <oddFooter>&amp;L&amp;F&amp;C&amp;D&amp;R&amp;P/&amp;N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Taul1</vt:lpstr>
      <vt:lpstr>Taul2</vt:lpstr>
      <vt:lpstr>Taul3</vt:lpstr>
      <vt:lpstr>Taul1!Tulostusalue</vt:lpstr>
      <vt:lpstr>Taul1!Tulostusotsikot</vt:lpstr>
    </vt:vector>
  </TitlesOfParts>
  <Company>Asuntotuotanto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Suunnitteluvaiheen malliaikataulu</dc:title>
  <dc:creator>Nieminen Mika</dc:creator>
  <cp:keywords>Versio 1.0</cp:keywords>
  <cp:lastModifiedBy>Nieminen Mika</cp:lastModifiedBy>
  <cp:lastPrinted>2017-05-19T13:07:08Z</cp:lastPrinted>
  <dcterms:created xsi:type="dcterms:W3CDTF">2015-09-02T10:38:58Z</dcterms:created>
  <dcterms:modified xsi:type="dcterms:W3CDTF">2019-07-01T05:04:46Z</dcterms:modified>
</cp:coreProperties>
</file>