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2120" windowHeight="9108" activeTab="0"/>
  </bookViews>
  <sheets>
    <sheet name="Lyhyt" sheetId="1" r:id="rId1"/>
  </sheets>
  <definedNames>
    <definedName name="_xlnm.Print_Area" localSheetId="0">'Lyhyt'!$A$1:$U$95</definedName>
    <definedName name="_xlnm.Print_Titles" localSheetId="0">'Lyhyt'!$1:$7</definedName>
  </definedNames>
  <calcPr fullCalcOnLoad="1"/>
</workbook>
</file>

<file path=xl/sharedStrings.xml><?xml version="1.0" encoding="utf-8"?>
<sst xmlns="http://schemas.openxmlformats.org/spreadsheetml/2006/main" count="160" uniqueCount="94">
  <si>
    <t>VUOSAAREN SATAMAKESKUS</t>
  </si>
  <si>
    <t>Kohde</t>
  </si>
  <si>
    <t>Yksikkö</t>
  </si>
  <si>
    <t>Määrä</t>
  </si>
  <si>
    <t>e/yks.</t>
  </si>
  <si>
    <t>Vuosaarenlahden venesataman aallonmurtaja</t>
  </si>
  <si>
    <t xml:space="preserve">   Louhepenger</t>
  </si>
  <si>
    <t xml:space="preserve">   Raivaus</t>
  </si>
  <si>
    <t xml:space="preserve">   Maaleikkaus</t>
  </si>
  <si>
    <t xml:space="preserve">   Kallioleikkaus</t>
  </si>
  <si>
    <t>m3ktr</t>
  </si>
  <si>
    <t>m3rtr</t>
  </si>
  <si>
    <t>Euromuuntokerroin</t>
  </si>
  <si>
    <t>m</t>
  </si>
  <si>
    <t>m2</t>
  </si>
  <si>
    <t>HELSINGIN SATAMA, RAKENNUSVIRASTO, LIIKUNTAVIRASTO</t>
  </si>
  <si>
    <t>"</t>
  </si>
  <si>
    <t>erä</t>
  </si>
  <si>
    <t>Raivaus</t>
  </si>
  <si>
    <t>Satamakeskuksen meluvalli EV-1 -alueella</t>
  </si>
  <si>
    <t>Tarkistus</t>
  </si>
  <si>
    <t xml:space="preserve">       "</t>
  </si>
  <si>
    <t>Määrä vuosittain</t>
  </si>
  <si>
    <t>Korttelien 54312 - 54315 yleistasaus</t>
  </si>
  <si>
    <t>yhteensä</t>
  </si>
  <si>
    <t>Täyttö kaivumailla</t>
  </si>
  <si>
    <t>Maaleikkaus</t>
  </si>
  <si>
    <t>Kallioleikkaus</t>
  </si>
  <si>
    <t>HKR:n arvio, massat työpaikka-alueen yleissuunnitelmasta</t>
  </si>
  <si>
    <t xml:space="preserve">   Täyttö kaivumailla</t>
  </si>
  <si>
    <t xml:space="preserve">  Täytemaan vastaaotto ja  muotoilu</t>
  </si>
  <si>
    <t xml:space="preserve">  Pintaeriste pilaantuneelle maalle</t>
  </si>
  <si>
    <t>HelSa:n arvio 6.3.2003</t>
  </si>
  <si>
    <t xml:space="preserve">  Suunnittelu ja ympäristölupa</t>
  </si>
  <si>
    <t>HelSa:n arvio 7.3.2003</t>
  </si>
  <si>
    <t xml:space="preserve">  Viimeistely ja kasvillisuus</t>
  </si>
  <si>
    <t>HelSa</t>
  </si>
  <si>
    <t>HKR</t>
  </si>
  <si>
    <t>Yritysalueen yleissuunnitelman massat,</t>
  </si>
  <si>
    <t>HKR:n arvio 7.3.2003</t>
  </si>
  <si>
    <t>Tontit 54316/1-4 (Niinilahti)</t>
  </si>
  <si>
    <t>Teki-</t>
  </si>
  <si>
    <t>jä</t>
  </si>
  <si>
    <t>Nro</t>
  </si>
  <si>
    <t>Kohde 2 yhteensä</t>
  </si>
  <si>
    <t>1-5</t>
  </si>
  <si>
    <t>Kohdat 1 - 5 yhteensä</t>
  </si>
  <si>
    <t>Esirakentamisen osuus on puolet</t>
  </si>
  <si>
    <t>Jaettavat kustannukset yhteensä</t>
  </si>
  <si>
    <t>Jakamattomat kustannukset:</t>
  </si>
  <si>
    <t>Esirakentaminen yhteensä</t>
  </si>
  <si>
    <t>Edellä mainitut sataman kustannukset</t>
  </si>
  <si>
    <t>Kohteiden kustannukset yhteensä</t>
  </si>
  <si>
    <t>Sataman osuus meluvallin kustannuksista</t>
  </si>
  <si>
    <t>Yritysalueen ja sataman jaettavat kustannukset:</t>
  </si>
  <si>
    <t>Esirak.osuus meluvallin kustannuksista</t>
  </si>
  <si>
    <t>YRITYSALUEEN ESIRAKENTAMINEN VUOSINA 2003 - 2008</t>
  </si>
  <si>
    <t>Viatekin arvioon perustuen (muistio 14.04.2003/Havukainen)</t>
  </si>
  <si>
    <t>Määrärahan osoittaminen HKR:lle ja HelSa:lle</t>
  </si>
  <si>
    <t>HKR ja HelSa yhteensä esirakentamiseen</t>
  </si>
  <si>
    <t>Esikuormituspenkereen teko</t>
  </si>
  <si>
    <t>Stabilointi</t>
  </si>
  <si>
    <t>Esikuormituspenkereen purku</t>
  </si>
  <si>
    <t>Tonteille 10-12 läjitetyn massan poisto</t>
  </si>
  <si>
    <t>Muu rakenne ja viimeistelytyöt</t>
  </si>
  <si>
    <t>HKR/Ymp:n suorittamat työt</t>
  </si>
  <si>
    <t>K. 54318, Satamatie ja LP-al. esikuorm.</t>
  </si>
  <si>
    <t>Satamatie ja LP-alueet, stabiloitava al.</t>
  </si>
  <si>
    <t xml:space="preserve">  Ruoppaus ja massanvaihto maalle</t>
  </si>
  <si>
    <t>Pilaantuneen maan poisto</t>
  </si>
  <si>
    <t>Pohjan eristerakenteet</t>
  </si>
  <si>
    <t>Stabilointi, massanvaihto ja tukipenkereet</t>
  </si>
  <si>
    <t>Ruovikon poistaminen</t>
  </si>
  <si>
    <t>Vuolin urakoissa tehtävät työt</t>
  </si>
  <si>
    <t>Sähkölinjan väliaikaisjärjestely</t>
  </si>
  <si>
    <t>Tunneleiden robottikuvaus</t>
  </si>
  <si>
    <t>Ruoppaus</t>
  </si>
  <si>
    <t>€ yhteensä</t>
  </si>
  <si>
    <t>Tontit 54152/7-12</t>
  </si>
  <si>
    <t>€</t>
  </si>
  <si>
    <t>Massanvaihto</t>
  </si>
  <si>
    <t>€ tot</t>
  </si>
  <si>
    <t>P4 esikuormituspenkereen teko</t>
  </si>
  <si>
    <t>Täyttö</t>
  </si>
  <si>
    <t>Yritysalueen tonttien pilaantuneen maan poisto</t>
  </si>
  <si>
    <t>2003-2006</t>
  </si>
  <si>
    <t>2007-2008</t>
  </si>
  <si>
    <t>25.5.2007/ APa</t>
  </si>
  <si>
    <t>Kortteli 54308 ja Pauligin tontin purkutyöt</t>
  </si>
  <si>
    <t>Raivaus ja purku</t>
  </si>
  <si>
    <t>Telakan rakenteiden purkutyöt</t>
  </si>
  <si>
    <t>Yritysalueen pilaantuneet maat ja purkutyöt</t>
  </si>
  <si>
    <t>P3 ja P4 esikuormituspenkereen purku</t>
  </si>
  <si>
    <t>LIITE 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</si>
</sst>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7" fillId="0" borderId="15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9"/>
  <sheetViews>
    <sheetView showZeros="0" tabSelected="1" zoomScale="90" zoomScaleNormal="90" zoomScaleSheetLayoutView="75" workbookViewId="0" topLeftCell="A1">
      <pane ySplit="7" topLeftCell="BM8" activePane="bottomLeft" state="frozen"/>
      <selection pane="topLeft" activeCell="A1" sqref="A1"/>
      <selection pane="bottomLeft" activeCell="AB45" sqref="AB45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40.7109375" style="0" customWidth="1"/>
    <col min="4" max="4" width="7.421875" style="0" hidden="1" customWidth="1"/>
    <col min="5" max="5" width="9.7109375" style="0" hidden="1" customWidth="1"/>
    <col min="6" max="6" width="10.140625" style="0" hidden="1" customWidth="1"/>
    <col min="7" max="7" width="12.7109375" style="0" customWidth="1"/>
    <col min="8" max="9" width="7.7109375" style="0" hidden="1" customWidth="1"/>
    <col min="10" max="10" width="7.421875" style="0" hidden="1" customWidth="1"/>
    <col min="11" max="11" width="7.7109375" style="0" hidden="1" customWidth="1"/>
    <col min="12" max="12" width="7.140625" style="0" hidden="1" customWidth="1"/>
    <col min="13" max="13" width="7.57421875" style="0" hidden="1" customWidth="1"/>
    <col min="14" max="15" width="12.7109375" style="0" customWidth="1"/>
    <col min="16" max="19" width="10.7109375" style="0" hidden="1" customWidth="1"/>
    <col min="20" max="21" width="10.7109375" style="0" customWidth="1"/>
    <col min="22" max="22" width="50.00390625" style="0" hidden="1" customWidth="1"/>
    <col min="23" max="23" width="6.8515625" style="0" hidden="1" customWidth="1"/>
    <col min="24" max="24" width="9.140625" style="0" hidden="1" customWidth="1"/>
    <col min="25" max="25" width="11.7109375" style="0" hidden="1" customWidth="1"/>
  </cols>
  <sheetData>
    <row r="1" ht="12.75">
      <c r="U1" t="s">
        <v>93</v>
      </c>
    </row>
    <row r="2" ht="12.75">
      <c r="A2" t="s">
        <v>15</v>
      </c>
    </row>
    <row r="3" ht="12.75">
      <c r="A3" t="s">
        <v>0</v>
      </c>
    </row>
    <row r="4" spans="1:18" ht="12.75">
      <c r="A4" t="s">
        <v>56</v>
      </c>
      <c r="R4" t="s">
        <v>87</v>
      </c>
    </row>
    <row r="6" spans="1:21" ht="12.75">
      <c r="A6" s="7" t="s">
        <v>43</v>
      </c>
      <c r="B6" s="7" t="s">
        <v>41</v>
      </c>
      <c r="C6" s="7" t="s">
        <v>1</v>
      </c>
      <c r="D6" s="8" t="s">
        <v>2</v>
      </c>
      <c r="E6" s="8" t="s">
        <v>3</v>
      </c>
      <c r="F6" s="8" t="s">
        <v>4</v>
      </c>
      <c r="G6" s="37" t="s">
        <v>79</v>
      </c>
      <c r="H6" s="116" t="s">
        <v>22</v>
      </c>
      <c r="I6" s="116"/>
      <c r="J6" s="116"/>
      <c r="K6" s="116"/>
      <c r="L6" s="116"/>
      <c r="M6" s="116"/>
      <c r="N6" s="37" t="s">
        <v>81</v>
      </c>
      <c r="O6" s="37" t="s">
        <v>77</v>
      </c>
      <c r="P6" s="20"/>
      <c r="Q6" s="116"/>
      <c r="R6" s="116"/>
      <c r="S6" s="116"/>
      <c r="T6" s="116"/>
      <c r="U6" s="117"/>
    </row>
    <row r="7" spans="1:21" ht="12.75">
      <c r="A7" s="9"/>
      <c r="B7" s="68" t="s">
        <v>42</v>
      </c>
      <c r="C7" s="9"/>
      <c r="D7" s="10"/>
      <c r="E7" s="12" t="s">
        <v>24</v>
      </c>
      <c r="F7" s="13"/>
      <c r="G7" s="38" t="s">
        <v>24</v>
      </c>
      <c r="H7" s="10">
        <v>2003</v>
      </c>
      <c r="I7" s="10">
        <v>2004</v>
      </c>
      <c r="J7" s="10">
        <v>2005</v>
      </c>
      <c r="K7" s="10">
        <v>2006</v>
      </c>
      <c r="L7" s="10">
        <v>2007</v>
      </c>
      <c r="M7" s="10">
        <v>2008</v>
      </c>
      <c r="N7" s="38" t="s">
        <v>85</v>
      </c>
      <c r="O7" s="38" t="s">
        <v>86</v>
      </c>
      <c r="P7" s="21">
        <v>2003</v>
      </c>
      <c r="Q7" s="21">
        <v>2004</v>
      </c>
      <c r="R7" s="21">
        <v>2005</v>
      </c>
      <c r="S7" s="21">
        <v>2006</v>
      </c>
      <c r="T7" s="21">
        <v>2007</v>
      </c>
      <c r="U7" s="72">
        <v>2008</v>
      </c>
    </row>
    <row r="8" spans="1:25" ht="15">
      <c r="A8" s="1">
        <v>1</v>
      </c>
      <c r="B8" s="69" t="s">
        <v>36</v>
      </c>
      <c r="C8" s="45" t="s">
        <v>40</v>
      </c>
      <c r="D8" s="41"/>
      <c r="E8" s="41"/>
      <c r="F8" s="47"/>
      <c r="G8" s="43">
        <f>SUM(G9:G14)</f>
        <v>910000</v>
      </c>
      <c r="H8" s="42"/>
      <c r="I8" s="42"/>
      <c r="J8" s="42"/>
      <c r="K8" s="42"/>
      <c r="L8" s="42"/>
      <c r="M8" s="42"/>
      <c r="N8" s="43">
        <f>SUM(N9:N14)</f>
        <v>725000</v>
      </c>
      <c r="O8" s="43">
        <f>SUM(O9:O14)</f>
        <v>185000</v>
      </c>
      <c r="P8" s="42">
        <f aca="true" t="shared" si="0" ref="P8:U8">SUM(P9:P14)</f>
        <v>111577</v>
      </c>
      <c r="Q8" s="42">
        <f t="shared" si="0"/>
        <v>457579</v>
      </c>
      <c r="R8" s="42">
        <f>SUM(R9:R14)</f>
        <v>131718</v>
      </c>
      <c r="S8" s="42">
        <f t="shared" si="0"/>
        <v>24138</v>
      </c>
      <c r="T8" s="42">
        <f t="shared" si="0"/>
        <v>185000</v>
      </c>
      <c r="U8" s="44">
        <f t="shared" si="0"/>
        <v>0</v>
      </c>
      <c r="V8" s="5"/>
      <c r="X8" s="2"/>
      <c r="Y8" s="2">
        <f>SUM(Q8:U8)</f>
        <v>798435</v>
      </c>
    </row>
    <row r="9" spans="1:25" ht="15">
      <c r="A9" s="1"/>
      <c r="B9" s="69"/>
      <c r="C9" s="71" t="s">
        <v>72</v>
      </c>
      <c r="D9" s="73"/>
      <c r="E9" s="28"/>
      <c r="F9" s="74"/>
      <c r="G9" s="32">
        <v>55000</v>
      </c>
      <c r="H9" s="75"/>
      <c r="I9" s="75"/>
      <c r="J9" s="75"/>
      <c r="K9" s="75"/>
      <c r="L9" s="75"/>
      <c r="M9" s="75"/>
      <c r="N9" s="75">
        <v>55000</v>
      </c>
      <c r="O9" s="32">
        <f>SUM(S9:U9)</f>
        <v>0</v>
      </c>
      <c r="P9" s="75">
        <v>55577</v>
      </c>
      <c r="Q9" s="75"/>
      <c r="R9" s="75"/>
      <c r="S9" s="75"/>
      <c r="T9" s="75"/>
      <c r="U9" s="76"/>
      <c r="V9" s="5"/>
      <c r="X9" s="2"/>
      <c r="Y9" s="2"/>
    </row>
    <row r="10" spans="1:25" ht="15">
      <c r="A10" s="1"/>
      <c r="B10" s="69"/>
      <c r="C10" s="71" t="s">
        <v>18</v>
      </c>
      <c r="D10" s="73" t="s">
        <v>14</v>
      </c>
      <c r="E10" s="28">
        <v>25000</v>
      </c>
      <c r="F10" s="74">
        <v>2.24</v>
      </c>
      <c r="G10" s="32">
        <v>55000</v>
      </c>
      <c r="H10" s="75">
        <v>25000</v>
      </c>
      <c r="I10" s="75"/>
      <c r="J10" s="75"/>
      <c r="K10" s="75"/>
      <c r="L10" s="75"/>
      <c r="M10" s="75"/>
      <c r="N10" s="75">
        <v>55000</v>
      </c>
      <c r="O10" s="32">
        <f>SUM(S10:U10)</f>
        <v>0</v>
      </c>
      <c r="P10" s="75">
        <v>56000</v>
      </c>
      <c r="Q10" s="75"/>
      <c r="R10" s="75"/>
      <c r="S10" s="75"/>
      <c r="T10" s="75"/>
      <c r="U10" s="76"/>
      <c r="V10" s="5"/>
      <c r="X10" s="2"/>
      <c r="Y10" s="2"/>
    </row>
    <row r="11" spans="1:25" ht="12.75">
      <c r="A11" s="1"/>
      <c r="B11" s="27"/>
      <c r="C11" s="77" t="s">
        <v>68</v>
      </c>
      <c r="D11" s="15" t="s">
        <v>17</v>
      </c>
      <c r="E11" s="28">
        <v>1</v>
      </c>
      <c r="F11" s="74">
        <v>0</v>
      </c>
      <c r="G11" s="59">
        <v>125000</v>
      </c>
      <c r="H11" s="28"/>
      <c r="I11" s="28">
        <v>0</v>
      </c>
      <c r="J11" s="28">
        <v>0</v>
      </c>
      <c r="K11" s="28">
        <v>0</v>
      </c>
      <c r="L11" s="28"/>
      <c r="M11" s="28"/>
      <c r="N11" s="28">
        <v>125000</v>
      </c>
      <c r="O11" s="32">
        <f>SUM(S11:U11)</f>
        <v>0</v>
      </c>
      <c r="P11" s="28"/>
      <c r="Q11" s="28">
        <v>125579</v>
      </c>
      <c r="R11" s="28">
        <f>PRODUCT(F11,J11)</f>
        <v>0</v>
      </c>
      <c r="S11" s="28">
        <f>PRODUCT(F11,K11)</f>
        <v>0</v>
      </c>
      <c r="T11" s="28">
        <f>F11*L11</f>
        <v>0</v>
      </c>
      <c r="U11" s="29">
        <f>F11*M11</f>
        <v>0</v>
      </c>
      <c r="V11" s="11" t="s">
        <v>57</v>
      </c>
      <c r="X11" s="2"/>
      <c r="Y11" s="2">
        <f>SUM(Q11:U11)</f>
        <v>125579</v>
      </c>
    </row>
    <row r="12" spans="1:25" ht="12.75">
      <c r="A12" s="1"/>
      <c r="B12" s="27"/>
      <c r="C12" s="77" t="s">
        <v>83</v>
      </c>
      <c r="D12" s="73" t="s">
        <v>11</v>
      </c>
      <c r="E12" s="28">
        <v>200000</v>
      </c>
      <c r="F12" s="74">
        <v>1.66</v>
      </c>
      <c r="G12" s="60">
        <v>335000</v>
      </c>
      <c r="H12" s="78"/>
      <c r="I12" s="78">
        <v>200000</v>
      </c>
      <c r="J12" s="78">
        <v>0</v>
      </c>
      <c r="K12" s="78">
        <v>0</v>
      </c>
      <c r="L12" s="78"/>
      <c r="M12" s="78"/>
      <c r="N12" s="78">
        <v>335000</v>
      </c>
      <c r="O12" s="32">
        <f>SUM(S12:U12)</f>
        <v>0</v>
      </c>
      <c r="P12" s="78"/>
      <c r="Q12" s="78">
        <v>332000</v>
      </c>
      <c r="R12" s="28">
        <f>PRODUCT(F12,J12)</f>
        <v>0</v>
      </c>
      <c r="S12" s="28">
        <f>PRODUCT(F12,K12)</f>
        <v>0</v>
      </c>
      <c r="T12" s="28">
        <f>F12*L12</f>
        <v>0</v>
      </c>
      <c r="U12" s="29">
        <f>F12*M12</f>
        <v>0</v>
      </c>
      <c r="V12" s="11" t="s">
        <v>16</v>
      </c>
      <c r="X12" s="2"/>
      <c r="Y12" s="2">
        <f>SUM(Q12:U12)</f>
        <v>332000</v>
      </c>
    </row>
    <row r="13" spans="1:25" ht="12.75">
      <c r="A13" s="1"/>
      <c r="B13" s="27"/>
      <c r="C13" s="77" t="s">
        <v>60</v>
      </c>
      <c r="D13" s="73" t="s">
        <v>11</v>
      </c>
      <c r="E13" s="28">
        <v>120000</v>
      </c>
      <c r="F13" s="74">
        <v>1.25</v>
      </c>
      <c r="G13" s="32">
        <v>155000</v>
      </c>
      <c r="H13" s="28"/>
      <c r="I13" s="28"/>
      <c r="J13" s="28">
        <v>120000</v>
      </c>
      <c r="K13" s="28"/>
      <c r="L13" s="28"/>
      <c r="M13" s="28"/>
      <c r="N13" s="28">
        <v>155000</v>
      </c>
      <c r="O13" s="32">
        <f>SUM(T13:U13)</f>
        <v>0</v>
      </c>
      <c r="P13" s="28"/>
      <c r="Q13" s="28"/>
      <c r="R13" s="75">
        <v>131718</v>
      </c>
      <c r="S13" s="28">
        <v>24138</v>
      </c>
      <c r="T13" s="28"/>
      <c r="U13" s="29"/>
      <c r="X13" s="2"/>
      <c r="Y13" s="2"/>
    </row>
    <row r="14" spans="1:25" ht="12.75">
      <c r="A14" s="1"/>
      <c r="B14" s="27"/>
      <c r="C14" s="77" t="s">
        <v>62</v>
      </c>
      <c r="D14" s="73" t="s">
        <v>11</v>
      </c>
      <c r="E14" s="28">
        <v>120000</v>
      </c>
      <c r="F14" s="74">
        <v>1</v>
      </c>
      <c r="G14" s="32">
        <v>185000</v>
      </c>
      <c r="H14" s="28"/>
      <c r="I14" s="28"/>
      <c r="J14" s="28"/>
      <c r="K14" s="28">
        <v>120000</v>
      </c>
      <c r="L14" s="28"/>
      <c r="M14" s="28"/>
      <c r="N14" s="28">
        <f>SUM(P14:S14)</f>
        <v>0</v>
      </c>
      <c r="O14" s="32">
        <f>SUM(T14:U14)</f>
        <v>185000</v>
      </c>
      <c r="P14" s="28"/>
      <c r="Q14" s="28"/>
      <c r="R14" s="28"/>
      <c r="S14" s="75">
        <v>0</v>
      </c>
      <c r="T14" s="28">
        <v>185000</v>
      </c>
      <c r="U14" s="29"/>
      <c r="X14" s="2"/>
      <c r="Y14" s="2"/>
    </row>
    <row r="15" spans="1:25" ht="12.75">
      <c r="A15" s="1"/>
      <c r="B15" s="27"/>
      <c r="C15" s="27"/>
      <c r="D15" s="15"/>
      <c r="E15" s="28"/>
      <c r="F15" s="74"/>
      <c r="G15" s="59"/>
      <c r="H15" s="28"/>
      <c r="I15" s="28"/>
      <c r="J15" s="28"/>
      <c r="K15" s="28"/>
      <c r="L15" s="28"/>
      <c r="M15" s="28"/>
      <c r="N15" s="28"/>
      <c r="O15" s="33">
        <f>SUM(R15:U15)</f>
        <v>0</v>
      </c>
      <c r="P15" s="28"/>
      <c r="Q15" s="28"/>
      <c r="R15" s="28"/>
      <c r="S15" s="28"/>
      <c r="T15" s="28"/>
      <c r="U15" s="29"/>
      <c r="X15" s="2"/>
      <c r="Y15" s="2"/>
    </row>
    <row r="16" spans="1:25" ht="12.75">
      <c r="A16" s="90">
        <v>2</v>
      </c>
      <c r="B16" s="108" t="s">
        <v>37</v>
      </c>
      <c r="C16" s="91" t="s">
        <v>66</v>
      </c>
      <c r="D16" s="109"/>
      <c r="E16" s="110"/>
      <c r="F16" s="111"/>
      <c r="G16" s="93">
        <f>SUM(G17:G22)</f>
        <v>1830000</v>
      </c>
      <c r="H16" s="110"/>
      <c r="I16" s="110"/>
      <c r="J16" s="110"/>
      <c r="K16" s="110"/>
      <c r="L16" s="110"/>
      <c r="M16" s="110"/>
      <c r="N16" s="94">
        <f aca="true" t="shared" si="1" ref="N16:U16">SUM(N17:N22)</f>
        <v>1830000</v>
      </c>
      <c r="O16" s="93">
        <f t="shared" si="1"/>
        <v>0</v>
      </c>
      <c r="P16" s="94">
        <f t="shared" si="1"/>
        <v>0</v>
      </c>
      <c r="Q16" s="94">
        <f t="shared" si="1"/>
        <v>1099000</v>
      </c>
      <c r="R16" s="94">
        <f t="shared" si="1"/>
        <v>450000</v>
      </c>
      <c r="S16" s="94">
        <f t="shared" si="1"/>
        <v>281000</v>
      </c>
      <c r="T16" s="94">
        <f t="shared" si="1"/>
        <v>0</v>
      </c>
      <c r="U16" s="95">
        <f t="shared" si="1"/>
        <v>0</v>
      </c>
      <c r="X16" s="2"/>
      <c r="Y16" s="2">
        <f aca="true" t="shared" si="2" ref="Y16:Y25">SUM(Q16:U16)</f>
        <v>1830000</v>
      </c>
    </row>
    <row r="17" spans="1:25" ht="12.75">
      <c r="A17" s="90"/>
      <c r="B17" s="108"/>
      <c r="C17" s="85" t="s">
        <v>65</v>
      </c>
      <c r="D17" s="109"/>
      <c r="E17" s="110"/>
      <c r="F17" s="111"/>
      <c r="G17" s="112">
        <v>595000</v>
      </c>
      <c r="H17" s="110">
        <v>0</v>
      </c>
      <c r="I17" s="110">
        <v>10030</v>
      </c>
      <c r="J17" s="110">
        <v>0</v>
      </c>
      <c r="K17" s="110">
        <v>0</v>
      </c>
      <c r="L17" s="110"/>
      <c r="M17" s="110"/>
      <c r="N17" s="110">
        <f>SUM(P17:S17)</f>
        <v>595000</v>
      </c>
      <c r="O17" s="106">
        <f>SUM(S17:U17)</f>
        <v>0</v>
      </c>
      <c r="P17" s="110"/>
      <c r="Q17" s="110">
        <v>595000</v>
      </c>
      <c r="R17" s="110">
        <f>PRODUCT(F17,J17)</f>
        <v>0</v>
      </c>
      <c r="S17" s="110">
        <f>PRODUCT(F17,K17)</f>
        <v>0</v>
      </c>
      <c r="T17" s="110">
        <f>F17*L17</f>
        <v>0</v>
      </c>
      <c r="U17" s="113">
        <f>F17*M17</f>
        <v>0</v>
      </c>
      <c r="V17" t="s">
        <v>28</v>
      </c>
      <c r="X17" s="2"/>
      <c r="Y17" s="2">
        <f t="shared" si="2"/>
        <v>595000</v>
      </c>
    </row>
    <row r="18" spans="1:25" ht="12.75">
      <c r="A18" s="90"/>
      <c r="B18" s="108"/>
      <c r="C18" s="85" t="s">
        <v>73</v>
      </c>
      <c r="D18" s="109"/>
      <c r="E18" s="110"/>
      <c r="F18" s="111"/>
      <c r="G18" s="112">
        <v>970000</v>
      </c>
      <c r="H18" s="110"/>
      <c r="I18" s="110"/>
      <c r="J18" s="110"/>
      <c r="K18" s="110"/>
      <c r="L18" s="110"/>
      <c r="M18" s="110"/>
      <c r="N18" s="110">
        <f>SUM(P18:S18)</f>
        <v>970000</v>
      </c>
      <c r="O18" s="106">
        <f>SUM(T18:U18)</f>
        <v>0</v>
      </c>
      <c r="P18" s="110"/>
      <c r="Q18" s="110">
        <v>504000</v>
      </c>
      <c r="R18" s="110">
        <v>325000</v>
      </c>
      <c r="S18" s="110">
        <v>141000</v>
      </c>
      <c r="T18" s="110"/>
      <c r="U18" s="113"/>
      <c r="X18" s="2"/>
      <c r="Y18" s="2"/>
    </row>
    <row r="19" spans="1:25" ht="12.75">
      <c r="A19" s="90"/>
      <c r="B19" s="108"/>
      <c r="C19" s="85" t="s">
        <v>27</v>
      </c>
      <c r="D19" s="109" t="s">
        <v>10</v>
      </c>
      <c r="E19" s="110">
        <v>10000</v>
      </c>
      <c r="F19" s="111">
        <v>7.5</v>
      </c>
      <c r="G19" s="114">
        <v>145000</v>
      </c>
      <c r="H19" s="115">
        <v>0</v>
      </c>
      <c r="I19" s="115">
        <v>4500</v>
      </c>
      <c r="J19" s="115">
        <v>0</v>
      </c>
      <c r="K19" s="115">
        <v>0</v>
      </c>
      <c r="L19" s="115"/>
      <c r="M19" s="115"/>
      <c r="N19" s="115">
        <f>SUM(P19:S19)</f>
        <v>145000</v>
      </c>
      <c r="O19" s="106">
        <f>SUM(T19:U19)</f>
        <v>0</v>
      </c>
      <c r="P19" s="115"/>
      <c r="Q19" s="115"/>
      <c r="R19" s="110">
        <v>75000</v>
      </c>
      <c r="S19" s="110">
        <v>70000</v>
      </c>
      <c r="T19" s="110">
        <f>F19*L19</f>
        <v>0</v>
      </c>
      <c r="U19" s="113">
        <f>F19*M19</f>
        <v>0</v>
      </c>
      <c r="V19" t="s">
        <v>16</v>
      </c>
      <c r="X19" s="2"/>
      <c r="Y19" s="2">
        <f t="shared" si="2"/>
        <v>145000</v>
      </c>
    </row>
    <row r="20" spans="1:25" ht="12.75">
      <c r="A20" s="90"/>
      <c r="B20" s="108"/>
      <c r="C20" s="85" t="s">
        <v>80</v>
      </c>
      <c r="D20" s="109"/>
      <c r="E20" s="110"/>
      <c r="F20" s="111"/>
      <c r="G20" s="114">
        <v>90000</v>
      </c>
      <c r="H20" s="115"/>
      <c r="I20" s="115"/>
      <c r="J20" s="115"/>
      <c r="K20" s="115"/>
      <c r="L20" s="115"/>
      <c r="M20" s="115"/>
      <c r="N20" s="115">
        <f>SUM(P20:S20)</f>
        <v>90000</v>
      </c>
      <c r="O20" s="106">
        <f>SUM(T20:U20)</f>
        <v>0</v>
      </c>
      <c r="P20" s="115"/>
      <c r="Q20" s="115"/>
      <c r="R20" s="110">
        <v>20000</v>
      </c>
      <c r="S20" s="110">
        <v>70000</v>
      </c>
      <c r="T20" s="110"/>
      <c r="U20" s="113"/>
      <c r="X20" s="2"/>
      <c r="Y20" s="2"/>
    </row>
    <row r="21" spans="1:25" ht="12.75">
      <c r="A21" s="90"/>
      <c r="B21" s="108"/>
      <c r="C21" s="85" t="s">
        <v>60</v>
      </c>
      <c r="D21" s="109" t="s">
        <v>11</v>
      </c>
      <c r="E21" s="110">
        <v>35000</v>
      </c>
      <c r="F21" s="111">
        <v>1.25</v>
      </c>
      <c r="G21" s="112">
        <v>30000</v>
      </c>
      <c r="H21" s="110">
        <v>0</v>
      </c>
      <c r="I21" s="110">
        <v>6000</v>
      </c>
      <c r="J21" s="110">
        <v>0</v>
      </c>
      <c r="K21" s="110">
        <v>0</v>
      </c>
      <c r="L21" s="110"/>
      <c r="M21" s="110"/>
      <c r="N21" s="110">
        <f>SUM(P21:S21)</f>
        <v>30000</v>
      </c>
      <c r="O21" s="106">
        <f>SUM(T21:U21)</f>
        <v>0</v>
      </c>
      <c r="P21" s="110"/>
      <c r="Q21" s="110">
        <v>0</v>
      </c>
      <c r="R21" s="104">
        <v>30000</v>
      </c>
      <c r="S21" s="110"/>
      <c r="T21" s="110">
        <f>F21*L21</f>
        <v>0</v>
      </c>
      <c r="U21" s="113">
        <f>F21*M21</f>
        <v>0</v>
      </c>
      <c r="V21" t="s">
        <v>16</v>
      </c>
      <c r="X21" s="2"/>
      <c r="Y21" s="2">
        <f t="shared" si="2"/>
        <v>30000</v>
      </c>
    </row>
    <row r="22" spans="1:25" ht="12.75">
      <c r="A22" s="1"/>
      <c r="B22" s="27"/>
      <c r="C22" s="71"/>
      <c r="D22" s="15" t="s">
        <v>11</v>
      </c>
      <c r="E22" s="28">
        <v>35000</v>
      </c>
      <c r="F22" s="74">
        <v>1</v>
      </c>
      <c r="G22" s="59"/>
      <c r="H22" s="28">
        <v>0</v>
      </c>
      <c r="I22" s="28">
        <v>2500</v>
      </c>
      <c r="J22" s="28">
        <v>0</v>
      </c>
      <c r="K22" s="28">
        <v>0</v>
      </c>
      <c r="L22" s="28"/>
      <c r="M22" s="28"/>
      <c r="N22" s="28"/>
      <c r="O22" s="32">
        <f>SUM(T22:U22)</f>
        <v>0</v>
      </c>
      <c r="P22" s="28"/>
      <c r="Q22" s="28">
        <v>0</v>
      </c>
      <c r="R22" s="28">
        <f>PRODUCT(F22,J22)</f>
        <v>0</v>
      </c>
      <c r="S22" s="28">
        <v>0</v>
      </c>
      <c r="T22" s="28">
        <v>0</v>
      </c>
      <c r="U22" s="29">
        <f>F22*M22</f>
        <v>0</v>
      </c>
      <c r="V22" t="s">
        <v>16</v>
      </c>
      <c r="X22" s="2"/>
      <c r="Y22" s="2">
        <f t="shared" si="2"/>
        <v>0</v>
      </c>
    </row>
    <row r="23" spans="1:25" ht="12.75">
      <c r="A23" s="1"/>
      <c r="B23" s="27"/>
      <c r="C23" s="27"/>
      <c r="D23" s="15"/>
      <c r="E23" s="28"/>
      <c r="F23" s="74"/>
      <c r="G23" s="59"/>
      <c r="H23" s="28"/>
      <c r="I23" s="28"/>
      <c r="J23" s="28"/>
      <c r="K23" s="28"/>
      <c r="L23" s="28"/>
      <c r="M23" s="28"/>
      <c r="N23" s="28"/>
      <c r="O23" s="32"/>
      <c r="P23" s="28"/>
      <c r="Q23" s="28"/>
      <c r="R23" s="28"/>
      <c r="S23" s="28"/>
      <c r="T23" s="28"/>
      <c r="U23" s="29"/>
      <c r="X23" s="2"/>
      <c r="Y23" s="2"/>
    </row>
    <row r="24" spans="1:25" ht="15">
      <c r="A24" s="1"/>
      <c r="B24" s="27" t="s">
        <v>36</v>
      </c>
      <c r="C24" s="70" t="s">
        <v>67</v>
      </c>
      <c r="D24" s="79"/>
      <c r="E24" s="28"/>
      <c r="F24" s="74"/>
      <c r="G24" s="33">
        <f>SUM(G25:G28)</f>
        <v>1205000</v>
      </c>
      <c r="H24" s="80"/>
      <c r="I24" s="80"/>
      <c r="J24" s="80"/>
      <c r="K24" s="80"/>
      <c r="L24" s="80"/>
      <c r="M24" s="80"/>
      <c r="N24" s="33">
        <f>SUM(N25:N28)</f>
        <v>1005000</v>
      </c>
      <c r="O24" s="33">
        <f>SUM(O25:O28)</f>
        <v>200000</v>
      </c>
      <c r="P24" s="80">
        <f>SUM(P25:P26)</f>
        <v>88144</v>
      </c>
      <c r="Q24" s="80">
        <f>SUM(Q25:Q26)</f>
        <v>783480</v>
      </c>
      <c r="R24" s="80">
        <f>SUM(R25:R28)</f>
        <v>131000</v>
      </c>
      <c r="S24" s="80">
        <f>SUM(S25:S28)</f>
        <v>83</v>
      </c>
      <c r="T24" s="80">
        <f>SUM(T25:T28)</f>
        <v>200000</v>
      </c>
      <c r="U24" s="81">
        <f>SUM(U25:U28)</f>
        <v>0</v>
      </c>
      <c r="X24" s="2"/>
      <c r="Y24" s="2">
        <f t="shared" si="2"/>
        <v>1114563</v>
      </c>
    </row>
    <row r="25" spans="1:25" ht="12.75">
      <c r="A25" s="1"/>
      <c r="B25" s="27"/>
      <c r="C25" s="27" t="s">
        <v>18</v>
      </c>
      <c r="D25" s="15"/>
      <c r="E25" s="28"/>
      <c r="F25" s="74"/>
      <c r="G25" s="60">
        <v>90000</v>
      </c>
      <c r="H25" s="28">
        <v>35000</v>
      </c>
      <c r="I25" s="28"/>
      <c r="J25" s="28"/>
      <c r="K25" s="28"/>
      <c r="L25" s="28"/>
      <c r="M25" s="28"/>
      <c r="N25" s="28">
        <v>90000</v>
      </c>
      <c r="O25" s="33">
        <f>SUM(S25:U25)</f>
        <v>0</v>
      </c>
      <c r="P25" s="28">
        <v>88144</v>
      </c>
      <c r="Q25" s="28"/>
      <c r="R25" s="78"/>
      <c r="S25" s="28"/>
      <c r="T25" s="28">
        <f>F25*L25</f>
        <v>0</v>
      </c>
      <c r="U25" s="29">
        <f>F25*M25</f>
        <v>0</v>
      </c>
      <c r="V25" t="s">
        <v>32</v>
      </c>
      <c r="X25" s="2"/>
      <c r="Y25" s="2">
        <f t="shared" si="2"/>
        <v>0</v>
      </c>
    </row>
    <row r="26" spans="1:25" ht="12.75">
      <c r="A26" s="1"/>
      <c r="B26" s="27"/>
      <c r="C26" s="27" t="s">
        <v>61</v>
      </c>
      <c r="D26" s="15"/>
      <c r="E26" s="28"/>
      <c r="F26" s="74"/>
      <c r="G26" s="59">
        <v>785000</v>
      </c>
      <c r="H26" s="28"/>
      <c r="I26" s="28"/>
      <c r="J26" s="28"/>
      <c r="K26" s="28"/>
      <c r="L26" s="28"/>
      <c r="M26" s="28"/>
      <c r="N26" s="28">
        <v>785000</v>
      </c>
      <c r="O26" s="33">
        <f>SUM(S26:U26)</f>
        <v>0</v>
      </c>
      <c r="P26" s="28"/>
      <c r="Q26" s="28">
        <v>783480</v>
      </c>
      <c r="R26" s="75"/>
      <c r="S26" s="28"/>
      <c r="T26" s="28"/>
      <c r="U26" s="29"/>
      <c r="X26" s="2"/>
      <c r="Y26" s="2"/>
    </row>
    <row r="27" spans="1:25" ht="12.75">
      <c r="A27" s="1"/>
      <c r="B27" s="27"/>
      <c r="C27" s="27" t="s">
        <v>82</v>
      </c>
      <c r="D27" s="15"/>
      <c r="E27" s="28"/>
      <c r="F27" s="74"/>
      <c r="G27" s="59">
        <v>130000</v>
      </c>
      <c r="H27" s="28"/>
      <c r="I27" s="28"/>
      <c r="J27" s="28"/>
      <c r="K27" s="28"/>
      <c r="L27" s="28"/>
      <c r="M27" s="28"/>
      <c r="N27" s="28">
        <v>130000</v>
      </c>
      <c r="O27" s="33">
        <f>SUM(S27:U27)</f>
        <v>0</v>
      </c>
      <c r="P27" s="28"/>
      <c r="Q27" s="28"/>
      <c r="R27" s="75">
        <v>131000</v>
      </c>
      <c r="S27" s="28"/>
      <c r="T27" s="28"/>
      <c r="U27" s="29"/>
      <c r="X27" s="2"/>
      <c r="Y27" s="2"/>
    </row>
    <row r="28" spans="1:25" ht="12.75">
      <c r="A28" s="1"/>
      <c r="B28" s="27"/>
      <c r="C28" s="27" t="s">
        <v>92</v>
      </c>
      <c r="D28" s="15"/>
      <c r="E28" s="28"/>
      <c r="F28" s="74"/>
      <c r="G28" s="59">
        <v>200000</v>
      </c>
      <c r="H28" s="28"/>
      <c r="I28" s="28"/>
      <c r="J28" s="28"/>
      <c r="K28" s="28"/>
      <c r="L28" s="28"/>
      <c r="M28" s="28"/>
      <c r="N28" s="28">
        <v>0</v>
      </c>
      <c r="O28" s="32">
        <f>SUM(T28:U28)</f>
        <v>200000</v>
      </c>
      <c r="P28" s="28"/>
      <c r="Q28" s="28"/>
      <c r="R28" s="75"/>
      <c r="S28" s="28">
        <v>83</v>
      </c>
      <c r="T28" s="28">
        <v>200000</v>
      </c>
      <c r="U28" s="29"/>
      <c r="X28" s="2"/>
      <c r="Y28" s="2"/>
    </row>
    <row r="29" spans="1:25" ht="12.75">
      <c r="A29" s="1"/>
      <c r="B29" s="70"/>
      <c r="C29" s="45" t="s">
        <v>44</v>
      </c>
      <c r="D29" s="41"/>
      <c r="E29" s="51"/>
      <c r="F29" s="52"/>
      <c r="G29" s="61">
        <f>G16+G24</f>
        <v>3035000</v>
      </c>
      <c r="H29" s="41"/>
      <c r="I29" s="41"/>
      <c r="J29" s="41"/>
      <c r="K29" s="41"/>
      <c r="L29" s="41"/>
      <c r="M29" s="41"/>
      <c r="N29" s="61">
        <f>N16+N24</f>
        <v>2835000</v>
      </c>
      <c r="O29" s="43">
        <f>O16+O24</f>
        <v>200000</v>
      </c>
      <c r="P29" s="53">
        <f aca="true" t="shared" si="3" ref="P29:U29">P16+P24</f>
        <v>88144</v>
      </c>
      <c r="Q29" s="42">
        <f t="shared" si="3"/>
        <v>1882480</v>
      </c>
      <c r="R29" s="42">
        <f t="shared" si="3"/>
        <v>581000</v>
      </c>
      <c r="S29" s="42">
        <f t="shared" si="3"/>
        <v>281083</v>
      </c>
      <c r="T29" s="42">
        <f t="shared" si="3"/>
        <v>200000</v>
      </c>
      <c r="U29" s="54">
        <f t="shared" si="3"/>
        <v>0</v>
      </c>
      <c r="V29" s="15"/>
      <c r="Y29">
        <f>SUM(Q29:U29)</f>
        <v>2944563</v>
      </c>
    </row>
    <row r="30" spans="1:22" ht="12.75">
      <c r="A30" s="1"/>
      <c r="B30" s="70"/>
      <c r="C30" s="70"/>
      <c r="D30" s="15"/>
      <c r="E30" s="16"/>
      <c r="F30" s="17"/>
      <c r="G30" s="62"/>
      <c r="H30" s="15"/>
      <c r="I30" s="15"/>
      <c r="J30" s="15"/>
      <c r="K30" s="15"/>
      <c r="L30" s="15"/>
      <c r="M30" s="15"/>
      <c r="N30" s="28"/>
      <c r="O30" s="33"/>
      <c r="P30" s="28"/>
      <c r="Q30" s="28"/>
      <c r="R30" s="28"/>
      <c r="S30" s="28"/>
      <c r="T30" s="28"/>
      <c r="U30" s="29"/>
      <c r="V30" s="15"/>
    </row>
    <row r="31" spans="1:25" ht="15">
      <c r="A31" s="1">
        <v>3</v>
      </c>
      <c r="B31" s="27" t="s">
        <v>36</v>
      </c>
      <c r="C31" s="45" t="s">
        <v>23</v>
      </c>
      <c r="D31" s="41"/>
      <c r="E31" s="46"/>
      <c r="F31" s="47"/>
      <c r="G31" s="43">
        <f>SUM(G32:G39)</f>
        <v>9865000</v>
      </c>
      <c r="H31" s="42"/>
      <c r="I31" s="42"/>
      <c r="J31" s="42"/>
      <c r="K31" s="42"/>
      <c r="L31" s="42"/>
      <c r="M31" s="42"/>
      <c r="N31" s="43">
        <f>SUM(N32:N39)</f>
        <v>5955000</v>
      </c>
      <c r="O31" s="43">
        <f>SUM(O32:O39)</f>
        <v>3910000</v>
      </c>
      <c r="P31" s="42">
        <f aca="true" t="shared" si="4" ref="P31:U31">SUM(P32:P39)</f>
        <v>562418</v>
      </c>
      <c r="Q31" s="42">
        <f t="shared" si="4"/>
        <v>1255183</v>
      </c>
      <c r="R31" s="42">
        <f t="shared" si="4"/>
        <v>1967000</v>
      </c>
      <c r="S31" s="42">
        <f t="shared" si="4"/>
        <v>2172394</v>
      </c>
      <c r="T31" s="42">
        <f t="shared" si="4"/>
        <v>3200000</v>
      </c>
      <c r="U31" s="44">
        <f t="shared" si="4"/>
        <v>710000</v>
      </c>
      <c r="V31" s="5"/>
      <c r="X31" s="2"/>
      <c r="Y31" s="2">
        <f>SUM(Q31:U31)</f>
        <v>9304577</v>
      </c>
    </row>
    <row r="32" spans="1:25" ht="15">
      <c r="A32" s="1"/>
      <c r="B32" s="27"/>
      <c r="C32" s="71" t="s">
        <v>74</v>
      </c>
      <c r="D32" s="15"/>
      <c r="E32" s="28"/>
      <c r="F32" s="74"/>
      <c r="G32" s="32">
        <v>85000</v>
      </c>
      <c r="H32" s="80"/>
      <c r="I32" s="80"/>
      <c r="J32" s="80"/>
      <c r="K32" s="80"/>
      <c r="L32" s="80"/>
      <c r="M32" s="80"/>
      <c r="N32" s="75">
        <f>SUM(P32:S32)</f>
        <v>85000</v>
      </c>
      <c r="O32" s="32">
        <f>SUM(S32:U32)</f>
        <v>0</v>
      </c>
      <c r="P32" s="75">
        <v>85000</v>
      </c>
      <c r="Q32" s="75"/>
      <c r="R32" s="75"/>
      <c r="S32" s="75"/>
      <c r="T32" s="75"/>
      <c r="U32" s="76"/>
      <c r="V32" s="5"/>
      <c r="X32" s="2"/>
      <c r="Y32" s="2"/>
    </row>
    <row r="33" spans="1:25" ht="15">
      <c r="A33" s="1"/>
      <c r="B33" s="27"/>
      <c r="C33" s="71" t="s">
        <v>75</v>
      </c>
      <c r="D33" s="15"/>
      <c r="E33" s="28"/>
      <c r="F33" s="74"/>
      <c r="G33" s="32">
        <v>40000</v>
      </c>
      <c r="H33" s="80"/>
      <c r="I33" s="80"/>
      <c r="J33" s="80"/>
      <c r="K33" s="80"/>
      <c r="L33" s="80"/>
      <c r="M33" s="80"/>
      <c r="N33" s="75">
        <f>SUM(P33:S33)</f>
        <v>40000</v>
      </c>
      <c r="O33" s="32">
        <f>SUM(S33:U33)</f>
        <v>0</v>
      </c>
      <c r="P33" s="75">
        <v>40000</v>
      </c>
      <c r="Q33" s="75"/>
      <c r="R33" s="75"/>
      <c r="S33" s="75"/>
      <c r="T33" s="75"/>
      <c r="U33" s="76"/>
      <c r="V33" s="5"/>
      <c r="X33" s="2"/>
      <c r="Y33" s="2"/>
    </row>
    <row r="34" spans="1:25" ht="12.75">
      <c r="A34" s="1"/>
      <c r="B34" s="27"/>
      <c r="C34" s="27" t="s">
        <v>7</v>
      </c>
      <c r="D34" s="15" t="s">
        <v>14</v>
      </c>
      <c r="E34" s="28">
        <v>85000</v>
      </c>
      <c r="F34" s="74">
        <v>3.4</v>
      </c>
      <c r="G34" s="60">
        <v>395000</v>
      </c>
      <c r="H34" s="28">
        <v>90000</v>
      </c>
      <c r="I34" s="28">
        <v>140000</v>
      </c>
      <c r="J34" s="28">
        <v>0</v>
      </c>
      <c r="K34" s="28">
        <v>0</v>
      </c>
      <c r="L34" s="28"/>
      <c r="M34" s="28"/>
      <c r="N34" s="28">
        <v>335000</v>
      </c>
      <c r="O34" s="32">
        <f>SUM(T34:U34)</f>
        <v>60000</v>
      </c>
      <c r="P34" s="28"/>
      <c r="Q34" s="28">
        <v>25500</v>
      </c>
      <c r="R34" s="78">
        <v>28000</v>
      </c>
      <c r="S34" s="75">
        <v>280000</v>
      </c>
      <c r="T34" s="75">
        <v>60000</v>
      </c>
      <c r="U34" s="29">
        <f>F34*M34</f>
        <v>0</v>
      </c>
      <c r="V34" t="s">
        <v>28</v>
      </c>
      <c r="X34" s="2"/>
      <c r="Y34" s="2"/>
    </row>
    <row r="35" spans="1:25" ht="12.75">
      <c r="A35" s="1"/>
      <c r="B35" s="27"/>
      <c r="C35" s="27" t="s">
        <v>65</v>
      </c>
      <c r="D35" s="15"/>
      <c r="E35" s="28"/>
      <c r="F35" s="74"/>
      <c r="G35" s="59">
        <v>845000</v>
      </c>
      <c r="H35" s="28"/>
      <c r="I35" s="28"/>
      <c r="J35" s="28"/>
      <c r="K35" s="28"/>
      <c r="L35" s="28"/>
      <c r="M35" s="28"/>
      <c r="N35" s="28">
        <f>SUM(P35:S35)</f>
        <v>845000</v>
      </c>
      <c r="O35" s="32">
        <f>SUM(S35:U35)</f>
        <v>0</v>
      </c>
      <c r="P35" s="28">
        <v>405000</v>
      </c>
      <c r="Q35" s="28">
        <v>440000</v>
      </c>
      <c r="R35" s="28"/>
      <c r="S35" s="28"/>
      <c r="T35" s="28"/>
      <c r="U35" s="29"/>
      <c r="X35" s="2"/>
      <c r="Y35" s="2"/>
    </row>
    <row r="36" spans="1:25" ht="12.75">
      <c r="A36" s="1"/>
      <c r="B36" s="27"/>
      <c r="C36" s="27" t="s">
        <v>69</v>
      </c>
      <c r="D36" s="15"/>
      <c r="E36" s="28"/>
      <c r="F36" s="74"/>
      <c r="G36" s="59">
        <v>445000</v>
      </c>
      <c r="H36" s="28"/>
      <c r="I36" s="28"/>
      <c r="J36" s="28"/>
      <c r="K36" s="28"/>
      <c r="L36" s="28"/>
      <c r="M36" s="28"/>
      <c r="N36" s="28">
        <v>445000</v>
      </c>
      <c r="O36" s="32">
        <f>SUM(S36:U36)</f>
        <v>0</v>
      </c>
      <c r="P36" s="28"/>
      <c r="Q36" s="28">
        <v>449000</v>
      </c>
      <c r="R36" s="28"/>
      <c r="S36" s="28"/>
      <c r="T36" s="28"/>
      <c r="U36" s="29"/>
      <c r="X36" s="2"/>
      <c r="Y36" s="2"/>
    </row>
    <row r="37" spans="1:25" ht="12.75">
      <c r="A37" s="1"/>
      <c r="B37" s="27"/>
      <c r="C37" s="27" t="s">
        <v>8</v>
      </c>
      <c r="D37" s="15" t="s">
        <v>10</v>
      </c>
      <c r="E37" s="28">
        <v>485000</v>
      </c>
      <c r="F37" s="74">
        <v>2.5</v>
      </c>
      <c r="G37" s="59">
        <v>2205000</v>
      </c>
      <c r="H37" s="28">
        <v>150000</v>
      </c>
      <c r="I37" s="28">
        <v>200000</v>
      </c>
      <c r="J37" s="28">
        <v>128000</v>
      </c>
      <c r="K37" s="28">
        <v>0</v>
      </c>
      <c r="L37" s="28"/>
      <c r="M37" s="28"/>
      <c r="N37" s="28">
        <v>995000</v>
      </c>
      <c r="O37" s="32">
        <f>SUM(T37:U37)</f>
        <v>1210000</v>
      </c>
      <c r="P37" s="28">
        <v>32418</v>
      </c>
      <c r="Q37" s="28">
        <v>280683</v>
      </c>
      <c r="R37" s="28">
        <v>181000</v>
      </c>
      <c r="S37" s="75">
        <v>500000</v>
      </c>
      <c r="T37" s="75">
        <v>1000000</v>
      </c>
      <c r="U37" s="29">
        <v>210000</v>
      </c>
      <c r="V37" s="11" t="s">
        <v>16</v>
      </c>
      <c r="X37" s="2"/>
      <c r="Y37" s="2"/>
    </row>
    <row r="38" spans="1:25" ht="12.75">
      <c r="A38" s="1"/>
      <c r="B38" s="27"/>
      <c r="C38" s="27" t="s">
        <v>9</v>
      </c>
      <c r="D38" s="15" t="s">
        <v>10</v>
      </c>
      <c r="E38" s="28">
        <v>1024000</v>
      </c>
      <c r="F38" s="74">
        <v>7.5</v>
      </c>
      <c r="G38" s="60">
        <v>5810000</v>
      </c>
      <c r="H38" s="28">
        <v>180000</v>
      </c>
      <c r="I38" s="28">
        <v>250000</v>
      </c>
      <c r="J38" s="28">
        <v>300000</v>
      </c>
      <c r="K38" s="28">
        <v>294000</v>
      </c>
      <c r="L38" s="28"/>
      <c r="M38" s="28"/>
      <c r="N38" s="28">
        <v>3210000</v>
      </c>
      <c r="O38" s="32">
        <f>SUM(T38:U38)</f>
        <v>2600000</v>
      </c>
      <c r="P38" s="28"/>
      <c r="Q38" s="28">
        <v>60000</v>
      </c>
      <c r="R38" s="75">
        <v>1758000</v>
      </c>
      <c r="S38" s="28">
        <v>1392394</v>
      </c>
      <c r="T38" s="78">
        <v>2100000</v>
      </c>
      <c r="U38" s="29">
        <v>500000</v>
      </c>
      <c r="V38" s="11" t="s">
        <v>16</v>
      </c>
      <c r="X38" s="2"/>
      <c r="Y38" s="2"/>
    </row>
    <row r="39" spans="1:25" ht="12.75">
      <c r="A39" s="1"/>
      <c r="B39" s="27"/>
      <c r="C39" s="27" t="s">
        <v>29</v>
      </c>
      <c r="D39" s="15" t="s">
        <v>11</v>
      </c>
      <c r="E39" s="28">
        <v>44000</v>
      </c>
      <c r="F39" s="74">
        <v>2</v>
      </c>
      <c r="G39" s="60">
        <v>40000</v>
      </c>
      <c r="H39" s="28">
        <v>0</v>
      </c>
      <c r="I39" s="28">
        <v>0</v>
      </c>
      <c r="J39" s="28">
        <v>44000</v>
      </c>
      <c r="K39" s="28">
        <v>0</v>
      </c>
      <c r="L39" s="28"/>
      <c r="M39" s="28"/>
      <c r="N39" s="28"/>
      <c r="O39" s="32">
        <f>SUM(T39:U39)</f>
        <v>40000</v>
      </c>
      <c r="P39" s="28"/>
      <c r="Q39" s="28"/>
      <c r="R39" s="78">
        <v>0</v>
      </c>
      <c r="S39" s="78">
        <v>0</v>
      </c>
      <c r="T39" s="28">
        <v>40000</v>
      </c>
      <c r="U39" s="29"/>
      <c r="V39" s="11" t="s">
        <v>16</v>
      </c>
      <c r="X39" s="2"/>
      <c r="Y39" s="2"/>
    </row>
    <row r="40" spans="1:25" ht="12.75">
      <c r="A40" s="1"/>
      <c r="B40" s="27"/>
      <c r="C40" s="27"/>
      <c r="D40" s="15"/>
      <c r="E40" s="28"/>
      <c r="F40" s="74"/>
      <c r="G40" s="59"/>
      <c r="H40" s="28"/>
      <c r="I40" s="28"/>
      <c r="J40" s="28"/>
      <c r="K40" s="28"/>
      <c r="L40" s="28"/>
      <c r="M40" s="28"/>
      <c r="N40" s="28"/>
      <c r="O40" s="32">
        <f>SUM(S40:U40)</f>
        <v>0</v>
      </c>
      <c r="P40" s="28"/>
      <c r="Q40" s="28"/>
      <c r="R40" s="28"/>
      <c r="S40" s="28"/>
      <c r="T40" s="28"/>
      <c r="U40" s="29"/>
      <c r="V40" s="6"/>
      <c r="X40" s="2"/>
      <c r="Y40" s="2"/>
    </row>
    <row r="41" spans="1:25" ht="15">
      <c r="A41" s="1">
        <v>4</v>
      </c>
      <c r="B41" s="27" t="s">
        <v>36</v>
      </c>
      <c r="C41" s="45" t="s">
        <v>78</v>
      </c>
      <c r="D41" s="41"/>
      <c r="E41" s="46"/>
      <c r="F41" s="47"/>
      <c r="G41" s="43">
        <f>SUM(G42:G48)</f>
        <v>460000</v>
      </c>
      <c r="H41" s="42"/>
      <c r="I41" s="42"/>
      <c r="J41" s="42"/>
      <c r="K41" s="42"/>
      <c r="L41" s="42"/>
      <c r="M41" s="42"/>
      <c r="N41" s="42">
        <f>SUM(N42:N49)</f>
        <v>230000</v>
      </c>
      <c r="O41" s="43">
        <f>SUM(O42:O49)</f>
        <v>230000</v>
      </c>
      <c r="P41" s="42">
        <f aca="true" t="shared" si="5" ref="P41:U41">SUM(P42:P48)</f>
        <v>6490</v>
      </c>
      <c r="Q41" s="42">
        <f t="shared" si="5"/>
        <v>45946</v>
      </c>
      <c r="R41" s="42">
        <f t="shared" si="5"/>
        <v>160000</v>
      </c>
      <c r="S41" s="42">
        <f t="shared" si="5"/>
        <v>17713</v>
      </c>
      <c r="T41" s="42">
        <f t="shared" si="5"/>
        <v>230000</v>
      </c>
      <c r="U41" s="44">
        <f t="shared" si="5"/>
        <v>0</v>
      </c>
      <c r="V41" s="5"/>
      <c r="X41" s="2"/>
      <c r="Y41" s="2">
        <f>SUM(Q41:U41)</f>
        <v>453659</v>
      </c>
    </row>
    <row r="42" spans="1:25" ht="12.75">
      <c r="A42" s="1"/>
      <c r="B42" s="27"/>
      <c r="C42" s="27" t="s">
        <v>18</v>
      </c>
      <c r="D42" s="15" t="s">
        <v>14</v>
      </c>
      <c r="E42" s="28">
        <v>27000</v>
      </c>
      <c r="F42" s="74">
        <v>3.4</v>
      </c>
      <c r="G42" s="60">
        <v>90000</v>
      </c>
      <c r="H42" s="28">
        <v>45330</v>
      </c>
      <c r="I42" s="28">
        <v>0</v>
      </c>
      <c r="J42" s="28">
        <v>0</v>
      </c>
      <c r="K42" s="28">
        <v>0</v>
      </c>
      <c r="L42" s="28"/>
      <c r="M42" s="28"/>
      <c r="N42" s="28">
        <v>90000</v>
      </c>
      <c r="O42" s="32">
        <f>SUM(S42:U42)</f>
        <v>0</v>
      </c>
      <c r="P42" s="28">
        <v>6490</v>
      </c>
      <c r="Q42" s="78">
        <v>35946</v>
      </c>
      <c r="R42" s="28">
        <v>50000</v>
      </c>
      <c r="S42" s="28">
        <f>PRODUCT(F42,K42)</f>
        <v>0</v>
      </c>
      <c r="T42" s="28">
        <f>F42*L42</f>
        <v>0</v>
      </c>
      <c r="U42" s="29">
        <f aca="true" t="shared" si="6" ref="U42:U48">F42*M42</f>
        <v>0</v>
      </c>
      <c r="V42" t="s">
        <v>28</v>
      </c>
      <c r="X42" s="2"/>
      <c r="Y42" s="2"/>
    </row>
    <row r="43" spans="1:25" ht="12.75">
      <c r="A43" s="1"/>
      <c r="B43" s="27"/>
      <c r="C43" s="27" t="s">
        <v>26</v>
      </c>
      <c r="D43" s="15" t="s">
        <v>10</v>
      </c>
      <c r="E43" s="28">
        <v>5100</v>
      </c>
      <c r="F43" s="74">
        <v>2.5</v>
      </c>
      <c r="G43" s="60">
        <v>20000</v>
      </c>
      <c r="H43" s="28">
        <v>5100</v>
      </c>
      <c r="I43" s="28"/>
      <c r="J43" s="28">
        <v>0</v>
      </c>
      <c r="K43" s="28">
        <v>0</v>
      </c>
      <c r="L43" s="28"/>
      <c r="M43" s="28"/>
      <c r="N43" s="28">
        <f aca="true" t="shared" si="7" ref="N43:N48">SUM(P43:S43)</f>
        <v>20000</v>
      </c>
      <c r="O43" s="32">
        <f>SUM(T43:U43)</f>
        <v>0</v>
      </c>
      <c r="P43" s="28"/>
      <c r="Q43" s="78">
        <v>10000</v>
      </c>
      <c r="R43" s="28">
        <v>5000</v>
      </c>
      <c r="S43" s="28">
        <v>5000</v>
      </c>
      <c r="T43" s="28">
        <f>F43*L43</f>
        <v>0</v>
      </c>
      <c r="U43" s="29">
        <f t="shared" si="6"/>
        <v>0</v>
      </c>
      <c r="V43" t="s">
        <v>16</v>
      </c>
      <c r="X43" s="2"/>
      <c r="Y43" s="2"/>
    </row>
    <row r="44" spans="1:25" ht="12.75">
      <c r="A44" s="1"/>
      <c r="B44" s="27"/>
      <c r="C44" s="27" t="s">
        <v>27</v>
      </c>
      <c r="D44" s="15" t="s">
        <v>10</v>
      </c>
      <c r="E44" s="28">
        <v>3000</v>
      </c>
      <c r="F44" s="74">
        <v>7.5</v>
      </c>
      <c r="G44" s="60">
        <v>20000</v>
      </c>
      <c r="H44" s="28">
        <v>3000</v>
      </c>
      <c r="I44" s="28"/>
      <c r="J44" s="28">
        <v>0</v>
      </c>
      <c r="K44" s="28">
        <v>0</v>
      </c>
      <c r="L44" s="28"/>
      <c r="M44" s="28"/>
      <c r="N44" s="28">
        <f t="shared" si="7"/>
        <v>20000</v>
      </c>
      <c r="O44" s="32">
        <f>SUM(S44:U44)</f>
        <v>0</v>
      </c>
      <c r="P44" s="28"/>
      <c r="Q44" s="78">
        <v>0</v>
      </c>
      <c r="R44" s="28">
        <v>20000</v>
      </c>
      <c r="S44" s="28">
        <f>PRODUCT(F44,K44)</f>
        <v>0</v>
      </c>
      <c r="T44" s="28">
        <f>F44*L44</f>
        <v>0</v>
      </c>
      <c r="U44" s="29">
        <f t="shared" si="6"/>
        <v>0</v>
      </c>
      <c r="V44" t="s">
        <v>16</v>
      </c>
      <c r="X44" s="2"/>
      <c r="Y44" s="2"/>
    </row>
    <row r="45" spans="1:25" ht="12.75">
      <c r="A45" s="1"/>
      <c r="B45" s="27"/>
      <c r="C45" s="27" t="s">
        <v>25</v>
      </c>
      <c r="D45" s="15" t="s">
        <v>11</v>
      </c>
      <c r="E45" s="28">
        <v>5600</v>
      </c>
      <c r="F45" s="74">
        <v>2</v>
      </c>
      <c r="G45" s="60">
        <v>10000</v>
      </c>
      <c r="H45" s="28">
        <v>50000</v>
      </c>
      <c r="I45" s="28">
        <v>30000</v>
      </c>
      <c r="J45" s="28">
        <v>0</v>
      </c>
      <c r="K45" s="28">
        <v>0</v>
      </c>
      <c r="L45" s="28"/>
      <c r="M45" s="28"/>
      <c r="N45" s="28">
        <f t="shared" si="7"/>
        <v>10000</v>
      </c>
      <c r="O45" s="32">
        <f>SUM(S45:U45)</f>
        <v>0</v>
      </c>
      <c r="P45" s="28"/>
      <c r="Q45" s="78">
        <v>0</v>
      </c>
      <c r="R45" s="28">
        <v>10000</v>
      </c>
      <c r="S45" s="28">
        <f>PRODUCT(F45,K45)</f>
        <v>0</v>
      </c>
      <c r="T45" s="28">
        <f>F45*L45</f>
        <v>0</v>
      </c>
      <c r="U45" s="29">
        <f t="shared" si="6"/>
        <v>0</v>
      </c>
      <c r="V45" s="11" t="s">
        <v>16</v>
      </c>
      <c r="X45" s="2"/>
      <c r="Y45" s="2"/>
    </row>
    <row r="46" spans="1:25" ht="12.75">
      <c r="A46" s="1"/>
      <c r="B46" s="27"/>
      <c r="C46" s="27" t="s">
        <v>60</v>
      </c>
      <c r="D46" s="15" t="s">
        <v>11</v>
      </c>
      <c r="E46" s="28">
        <v>51000</v>
      </c>
      <c r="F46" s="74">
        <v>1.25</v>
      </c>
      <c r="G46" s="59">
        <v>60000</v>
      </c>
      <c r="H46" s="28"/>
      <c r="I46" s="28"/>
      <c r="J46" s="28"/>
      <c r="K46" s="28"/>
      <c r="L46" s="28"/>
      <c r="M46" s="28"/>
      <c r="N46" s="28">
        <v>60000</v>
      </c>
      <c r="O46" s="32">
        <f>SUM(T46:U46)</f>
        <v>0</v>
      </c>
      <c r="P46" s="28"/>
      <c r="Q46" s="78">
        <v>0</v>
      </c>
      <c r="R46" s="28">
        <v>45000</v>
      </c>
      <c r="S46" s="28">
        <v>12713</v>
      </c>
      <c r="T46" s="28">
        <f>F46*L46</f>
        <v>0</v>
      </c>
      <c r="U46" s="29">
        <f t="shared" si="6"/>
        <v>0</v>
      </c>
      <c r="V46" s="11"/>
      <c r="X46" s="2"/>
      <c r="Y46" s="2"/>
    </row>
    <row r="47" spans="1:25" ht="12.75">
      <c r="A47" s="1"/>
      <c r="B47" s="27"/>
      <c r="C47" s="27" t="s">
        <v>62</v>
      </c>
      <c r="D47" s="15" t="s">
        <v>11</v>
      </c>
      <c r="E47" s="28">
        <v>51000</v>
      </c>
      <c r="F47" s="74">
        <v>1</v>
      </c>
      <c r="G47" s="59">
        <v>50000</v>
      </c>
      <c r="H47" s="28"/>
      <c r="I47" s="28"/>
      <c r="J47" s="28"/>
      <c r="K47" s="28"/>
      <c r="L47" s="28"/>
      <c r="M47" s="28"/>
      <c r="N47" s="28">
        <f t="shared" si="7"/>
        <v>0</v>
      </c>
      <c r="O47" s="32">
        <f>SUM(T47:U47)</f>
        <v>50000</v>
      </c>
      <c r="P47" s="28"/>
      <c r="Q47" s="28">
        <v>0</v>
      </c>
      <c r="R47" s="28"/>
      <c r="S47" s="75">
        <v>0</v>
      </c>
      <c r="T47" s="75">
        <v>50000</v>
      </c>
      <c r="U47" s="29">
        <f t="shared" si="6"/>
        <v>0</v>
      </c>
      <c r="V47" s="11"/>
      <c r="X47" s="2"/>
      <c r="Y47" s="2"/>
    </row>
    <row r="48" spans="1:25" ht="12.75">
      <c r="A48" s="1"/>
      <c r="B48" s="27"/>
      <c r="C48" s="27" t="s">
        <v>63</v>
      </c>
      <c r="D48" s="15" t="s">
        <v>11</v>
      </c>
      <c r="E48" s="28">
        <v>70000</v>
      </c>
      <c r="F48" s="74">
        <v>3</v>
      </c>
      <c r="G48" s="59">
        <v>210000</v>
      </c>
      <c r="H48" s="28">
        <v>25000</v>
      </c>
      <c r="I48" s="28">
        <v>16100</v>
      </c>
      <c r="J48" s="28">
        <v>0</v>
      </c>
      <c r="K48" s="28">
        <v>0</v>
      </c>
      <c r="L48" s="28"/>
      <c r="M48" s="28"/>
      <c r="N48" s="28">
        <f t="shared" si="7"/>
        <v>30000</v>
      </c>
      <c r="O48" s="32">
        <f>SUM(T48:U48)</f>
        <v>180000</v>
      </c>
      <c r="P48" s="28"/>
      <c r="Q48" s="28">
        <v>0</v>
      </c>
      <c r="R48" s="28">
        <v>30000</v>
      </c>
      <c r="S48" s="28">
        <f>PRODUCT(F48,K48)</f>
        <v>0</v>
      </c>
      <c r="T48" s="28">
        <v>180000</v>
      </c>
      <c r="U48" s="29">
        <f t="shared" si="6"/>
        <v>0</v>
      </c>
      <c r="V48" s="11" t="s">
        <v>16</v>
      </c>
      <c r="X48" s="2"/>
      <c r="Y48" s="2"/>
    </row>
    <row r="49" spans="1:25" ht="12.75">
      <c r="A49" s="1"/>
      <c r="B49" s="27"/>
      <c r="C49" s="27"/>
      <c r="D49" s="15"/>
      <c r="E49" s="15"/>
      <c r="F49" s="15"/>
      <c r="G49" s="39"/>
      <c r="H49" s="15"/>
      <c r="I49" s="15"/>
      <c r="J49" s="15"/>
      <c r="K49" s="15"/>
      <c r="L49" s="15"/>
      <c r="M49" s="15"/>
      <c r="N49" s="28"/>
      <c r="O49" s="32">
        <f>SUM(R49:U49)</f>
        <v>0</v>
      </c>
      <c r="P49" s="28"/>
      <c r="Q49" s="28"/>
      <c r="R49" s="28"/>
      <c r="S49" s="28"/>
      <c r="T49" s="28"/>
      <c r="U49" s="29"/>
      <c r="X49" s="2"/>
      <c r="Y49" s="2"/>
    </row>
    <row r="50" spans="1:25" ht="12.75">
      <c r="A50" s="1"/>
      <c r="B50" s="27"/>
      <c r="C50" s="27"/>
      <c r="D50" s="15"/>
      <c r="E50" s="28"/>
      <c r="F50" s="74"/>
      <c r="G50" s="59"/>
      <c r="H50" s="28"/>
      <c r="I50" s="28"/>
      <c r="J50" s="28"/>
      <c r="K50" s="28"/>
      <c r="L50" s="28"/>
      <c r="M50" s="28"/>
      <c r="N50" s="28"/>
      <c r="O50" s="32">
        <f>SUM(R50:U50)</f>
        <v>0</v>
      </c>
      <c r="P50" s="28"/>
      <c r="Q50" s="28"/>
      <c r="R50" s="28"/>
      <c r="S50" s="28"/>
      <c r="T50" s="28"/>
      <c r="U50" s="29"/>
      <c r="V50" s="11"/>
      <c r="X50" s="2"/>
      <c r="Y50" s="2"/>
    </row>
    <row r="51" spans="1:25" s="3" customFormat="1" ht="12.75">
      <c r="A51" s="1">
        <v>5</v>
      </c>
      <c r="B51" s="85" t="s">
        <v>37</v>
      </c>
      <c r="C51" s="96" t="s">
        <v>88</v>
      </c>
      <c r="D51" s="97"/>
      <c r="E51" s="98"/>
      <c r="F51" s="99"/>
      <c r="G51" s="100">
        <f>SUM(G52:G55)</f>
        <v>400000</v>
      </c>
      <c r="H51" s="98"/>
      <c r="I51" s="98"/>
      <c r="J51" s="98"/>
      <c r="K51" s="98"/>
      <c r="L51" s="98"/>
      <c r="M51" s="98"/>
      <c r="N51" s="98">
        <f>SUM(N52:N55)</f>
        <v>0</v>
      </c>
      <c r="O51" s="100">
        <f>SUM(O52:O55)</f>
        <v>400000</v>
      </c>
      <c r="P51" s="98"/>
      <c r="Q51" s="101">
        <f>SUM(Q52:Q55)</f>
        <v>0</v>
      </c>
      <c r="R51" s="98">
        <v>0</v>
      </c>
      <c r="S51" s="101">
        <f>SUM(S52:S55)</f>
        <v>0</v>
      </c>
      <c r="T51" s="101">
        <f>SUM(T52:T55)</f>
        <v>400000</v>
      </c>
      <c r="U51" s="102">
        <f>SUM(U52:U55)</f>
        <v>0</v>
      </c>
      <c r="V51" s="18"/>
      <c r="X51" s="4"/>
      <c r="Y51" s="4"/>
    </row>
    <row r="52" spans="1:25" s="3" customFormat="1" ht="12.75">
      <c r="A52" s="1"/>
      <c r="B52" s="85"/>
      <c r="C52" s="85" t="s">
        <v>89</v>
      </c>
      <c r="D52" s="103" t="s">
        <v>14</v>
      </c>
      <c r="E52" s="104">
        <v>27230</v>
      </c>
      <c r="F52" s="105">
        <v>3.4</v>
      </c>
      <c r="G52" s="106">
        <v>150000</v>
      </c>
      <c r="H52" s="104">
        <v>0</v>
      </c>
      <c r="I52" s="104">
        <v>0</v>
      </c>
      <c r="J52" s="104">
        <v>20000</v>
      </c>
      <c r="K52" s="104">
        <v>7230</v>
      </c>
      <c r="L52" s="104"/>
      <c r="M52" s="104"/>
      <c r="N52" s="104"/>
      <c r="O52" s="106">
        <f>SUM(S52:U52)</f>
        <v>250000</v>
      </c>
      <c r="P52" s="104"/>
      <c r="Q52" s="104">
        <f>PRODUCT(F52,I52)</f>
        <v>0</v>
      </c>
      <c r="R52" s="104"/>
      <c r="S52" s="104"/>
      <c r="T52" s="104">
        <v>250000</v>
      </c>
      <c r="U52" s="107">
        <f>F52*M52</f>
        <v>0</v>
      </c>
      <c r="V52" s="3" t="s">
        <v>28</v>
      </c>
      <c r="X52" s="4"/>
      <c r="Y52" s="4"/>
    </row>
    <row r="53" spans="1:25" s="3" customFormat="1" ht="12.75">
      <c r="A53" s="1"/>
      <c r="B53" s="85"/>
      <c r="C53" s="85" t="s">
        <v>26</v>
      </c>
      <c r="D53" s="103" t="s">
        <v>10</v>
      </c>
      <c r="E53" s="104">
        <v>9200</v>
      </c>
      <c r="F53" s="105">
        <v>2.5</v>
      </c>
      <c r="G53" s="106">
        <v>75000</v>
      </c>
      <c r="H53" s="104">
        <v>0</v>
      </c>
      <c r="I53" s="104">
        <v>0</v>
      </c>
      <c r="J53" s="104">
        <v>5000</v>
      </c>
      <c r="K53" s="104">
        <v>4200</v>
      </c>
      <c r="L53" s="104"/>
      <c r="M53" s="104"/>
      <c r="N53" s="104"/>
      <c r="O53" s="106">
        <f>SUM(S53:U53)</f>
        <v>50000</v>
      </c>
      <c r="P53" s="104"/>
      <c r="Q53" s="104">
        <f>PRODUCT(F53,I53)</f>
        <v>0</v>
      </c>
      <c r="R53" s="104"/>
      <c r="S53" s="104"/>
      <c r="T53" s="104">
        <v>50000</v>
      </c>
      <c r="U53" s="107">
        <f>F53*M53</f>
        <v>0</v>
      </c>
      <c r="V53" s="18" t="s">
        <v>16</v>
      </c>
      <c r="X53" s="4"/>
      <c r="Y53" s="4"/>
    </row>
    <row r="54" spans="1:25" s="3" customFormat="1" ht="12.75">
      <c r="A54" s="1"/>
      <c r="B54" s="85"/>
      <c r="C54" s="85" t="s">
        <v>27</v>
      </c>
      <c r="D54" s="103" t="s">
        <v>10</v>
      </c>
      <c r="E54" s="104">
        <v>30000</v>
      </c>
      <c r="F54" s="105">
        <v>7.5</v>
      </c>
      <c r="G54" s="106">
        <v>125000</v>
      </c>
      <c r="H54" s="104">
        <v>0</v>
      </c>
      <c r="I54" s="104">
        <v>0</v>
      </c>
      <c r="J54" s="104">
        <v>15000</v>
      </c>
      <c r="K54" s="104">
        <v>15000</v>
      </c>
      <c r="L54" s="104"/>
      <c r="M54" s="104"/>
      <c r="N54" s="104"/>
      <c r="O54" s="106">
        <f>SUM(S54:U54)</f>
        <v>75000</v>
      </c>
      <c r="P54" s="104"/>
      <c r="Q54" s="104">
        <f>PRODUCT(F54,I54)</f>
        <v>0</v>
      </c>
      <c r="R54" s="104"/>
      <c r="S54" s="104"/>
      <c r="T54" s="104">
        <v>75000</v>
      </c>
      <c r="U54" s="107">
        <f>F54*M54</f>
        <v>0</v>
      </c>
      <c r="V54" s="18" t="s">
        <v>16</v>
      </c>
      <c r="X54" s="4"/>
      <c r="Y54" s="4"/>
    </row>
    <row r="55" spans="1:25" s="3" customFormat="1" ht="12.75">
      <c r="A55" s="1"/>
      <c r="B55" s="85"/>
      <c r="C55" s="85" t="s">
        <v>25</v>
      </c>
      <c r="D55" s="103" t="s">
        <v>11</v>
      </c>
      <c r="E55" s="104">
        <v>1700</v>
      </c>
      <c r="F55" s="105">
        <v>2</v>
      </c>
      <c r="G55" s="106">
        <v>50000</v>
      </c>
      <c r="H55" s="104">
        <v>0</v>
      </c>
      <c r="I55" s="104">
        <v>0</v>
      </c>
      <c r="J55" s="104">
        <v>0</v>
      </c>
      <c r="K55" s="104">
        <v>1700</v>
      </c>
      <c r="L55" s="104"/>
      <c r="M55" s="104"/>
      <c r="N55" s="104"/>
      <c r="O55" s="106">
        <f>SUM(S55:U55)</f>
        <v>25000</v>
      </c>
      <c r="P55" s="104"/>
      <c r="Q55" s="104">
        <f>PRODUCT(F55,I55)</f>
        <v>0</v>
      </c>
      <c r="R55" s="104"/>
      <c r="S55" s="104"/>
      <c r="T55" s="104">
        <v>25000</v>
      </c>
      <c r="U55" s="107">
        <f>F55*M55</f>
        <v>0</v>
      </c>
      <c r="V55" s="18" t="s">
        <v>16</v>
      </c>
      <c r="X55" s="4"/>
      <c r="Y55" s="4"/>
    </row>
    <row r="56" spans="1:25" s="3" customFormat="1" ht="12.75">
      <c r="A56" s="1"/>
      <c r="B56" s="71"/>
      <c r="C56" s="71"/>
      <c r="D56" s="82"/>
      <c r="E56" s="75"/>
      <c r="F56" s="83"/>
      <c r="G56" s="32"/>
      <c r="H56" s="75"/>
      <c r="I56" s="75"/>
      <c r="J56" s="75"/>
      <c r="K56" s="75"/>
      <c r="L56" s="75"/>
      <c r="M56" s="75"/>
      <c r="N56" s="75"/>
      <c r="O56" s="32">
        <f>SUM(S56:U56)</f>
        <v>0</v>
      </c>
      <c r="P56" s="75"/>
      <c r="Q56" s="75"/>
      <c r="R56" s="75"/>
      <c r="S56" s="75"/>
      <c r="T56" s="75"/>
      <c r="U56" s="76"/>
      <c r="V56" s="18"/>
      <c r="X56" s="4"/>
      <c r="Y56" s="4"/>
    </row>
    <row r="57" spans="1:25" s="3" customFormat="1" ht="12.75">
      <c r="A57" s="19" t="s">
        <v>45</v>
      </c>
      <c r="B57" s="71"/>
      <c r="C57" s="45" t="s">
        <v>46</v>
      </c>
      <c r="D57" s="48"/>
      <c r="E57" s="49"/>
      <c r="F57" s="50"/>
      <c r="G57" s="43">
        <f>G8+G29+G31+G41+G51</f>
        <v>14670000</v>
      </c>
      <c r="H57" s="49"/>
      <c r="I57" s="49"/>
      <c r="J57" s="49"/>
      <c r="K57" s="49"/>
      <c r="L57" s="49"/>
      <c r="M57" s="49"/>
      <c r="N57" s="43">
        <f>N8+N29+N31+N41+N51</f>
        <v>9745000</v>
      </c>
      <c r="O57" s="43">
        <f>O8+O29+O31+O41+O51</f>
        <v>4925000</v>
      </c>
      <c r="P57" s="42">
        <f aca="true" t="shared" si="8" ref="P57:U57">P8+P29+P31+P41+P51</f>
        <v>768629</v>
      </c>
      <c r="Q57" s="42">
        <f t="shared" si="8"/>
        <v>3641188</v>
      </c>
      <c r="R57" s="42">
        <f t="shared" si="8"/>
        <v>2839718</v>
      </c>
      <c r="S57" s="42">
        <f t="shared" si="8"/>
        <v>2495328</v>
      </c>
      <c r="T57" s="42">
        <f t="shared" si="8"/>
        <v>4215000</v>
      </c>
      <c r="U57" s="44">
        <f t="shared" si="8"/>
        <v>710000</v>
      </c>
      <c r="V57" s="18"/>
      <c r="X57" s="4"/>
      <c r="Y57" s="4">
        <f>SUM(Q57:U57)</f>
        <v>13901234</v>
      </c>
    </row>
    <row r="58" spans="1:25" ht="12.75">
      <c r="A58" s="1"/>
      <c r="B58" s="27"/>
      <c r="C58" s="27"/>
      <c r="D58" s="15"/>
      <c r="E58" s="28"/>
      <c r="F58" s="74"/>
      <c r="G58" s="59"/>
      <c r="H58" s="28"/>
      <c r="I58" s="28"/>
      <c r="J58" s="28"/>
      <c r="K58" s="28"/>
      <c r="L58" s="28"/>
      <c r="M58" s="28"/>
      <c r="N58" s="28"/>
      <c r="O58" s="33">
        <f>SUM(R58:U58)</f>
        <v>0</v>
      </c>
      <c r="P58" s="28"/>
      <c r="Q58" s="28"/>
      <c r="R58" s="28"/>
      <c r="S58" s="28"/>
      <c r="T58" s="28"/>
      <c r="U58" s="29"/>
      <c r="V58" s="11"/>
      <c r="X58" s="2"/>
      <c r="Y58" s="2"/>
    </row>
    <row r="59" spans="1:22" ht="12.75">
      <c r="A59" s="1"/>
      <c r="B59" s="70"/>
      <c r="C59" s="27"/>
      <c r="D59" s="15"/>
      <c r="E59" s="16"/>
      <c r="F59" s="17"/>
      <c r="G59" s="63"/>
      <c r="H59" s="15"/>
      <c r="I59" s="15"/>
      <c r="J59" s="15"/>
      <c r="K59" s="15"/>
      <c r="L59" s="15"/>
      <c r="M59" s="15"/>
      <c r="N59" s="28"/>
      <c r="O59" s="33">
        <f>SUM(R59:U59)</f>
        <v>0</v>
      </c>
      <c r="P59" s="28"/>
      <c r="Q59" s="28"/>
      <c r="R59" s="28"/>
      <c r="S59" s="28"/>
      <c r="T59" s="28"/>
      <c r="U59" s="29"/>
      <c r="V59" s="15"/>
    </row>
    <row r="60" spans="1:25" s="3" customFormat="1" ht="12.75">
      <c r="A60" s="1">
        <v>6</v>
      </c>
      <c r="B60" s="71" t="s">
        <v>36</v>
      </c>
      <c r="C60" s="45" t="s">
        <v>5</v>
      </c>
      <c r="D60" s="48"/>
      <c r="E60" s="49"/>
      <c r="F60" s="50"/>
      <c r="G60" s="43">
        <f>SUM(G61:G63)</f>
        <v>730000</v>
      </c>
      <c r="H60" s="42"/>
      <c r="I60" s="42"/>
      <c r="J60" s="42"/>
      <c r="K60" s="42"/>
      <c r="L60" s="42"/>
      <c r="M60" s="42"/>
      <c r="N60" s="42">
        <f>SUM(N61:N63)</f>
        <v>715000</v>
      </c>
      <c r="O60" s="43">
        <f>SUM(O61:O63)</f>
        <v>15000</v>
      </c>
      <c r="P60" s="42">
        <f aca="true" t="shared" si="9" ref="P60:U60">SUM(P61:P63)</f>
        <v>197366</v>
      </c>
      <c r="Q60" s="42">
        <f t="shared" si="9"/>
        <v>219248</v>
      </c>
      <c r="R60" s="42">
        <f t="shared" si="9"/>
        <v>258000</v>
      </c>
      <c r="S60" s="42">
        <f t="shared" si="9"/>
        <v>40835</v>
      </c>
      <c r="T60" s="42">
        <f t="shared" si="9"/>
        <v>15000</v>
      </c>
      <c r="U60" s="44">
        <f t="shared" si="9"/>
        <v>0</v>
      </c>
      <c r="V60" s="3" t="s">
        <v>38</v>
      </c>
      <c r="X60" s="4">
        <f>G60*$D$88</f>
        <v>4340382.9</v>
      </c>
      <c r="Y60" s="4">
        <f>SUM(Q60:U60)</f>
        <v>533083</v>
      </c>
    </row>
    <row r="61" spans="1:25" s="3" customFormat="1" ht="12.75">
      <c r="A61" s="1"/>
      <c r="B61" s="71"/>
      <c r="C61" s="71" t="s">
        <v>76</v>
      </c>
      <c r="D61" s="82"/>
      <c r="E61" s="75"/>
      <c r="F61" s="83"/>
      <c r="G61" s="32">
        <v>135000</v>
      </c>
      <c r="H61" s="75"/>
      <c r="I61" s="75"/>
      <c r="J61" s="75"/>
      <c r="K61" s="75"/>
      <c r="L61" s="75"/>
      <c r="M61" s="75"/>
      <c r="N61" s="75">
        <v>135000</v>
      </c>
      <c r="O61" s="32">
        <f>SUM(R61:U61)</f>
        <v>0</v>
      </c>
      <c r="P61" s="75">
        <v>135693</v>
      </c>
      <c r="Q61" s="75"/>
      <c r="R61" s="75"/>
      <c r="S61" s="75"/>
      <c r="T61" s="75"/>
      <c r="U61" s="76"/>
      <c r="X61" s="4"/>
      <c r="Y61" s="4"/>
    </row>
    <row r="62" spans="1:25" ht="12.75">
      <c r="A62" s="1"/>
      <c r="B62" s="27"/>
      <c r="C62" s="27" t="s">
        <v>6</v>
      </c>
      <c r="D62" s="15" t="s">
        <v>11</v>
      </c>
      <c r="E62" s="28">
        <v>160000</v>
      </c>
      <c r="F62" s="74">
        <v>1</v>
      </c>
      <c r="G62" s="59">
        <v>160000</v>
      </c>
      <c r="H62" s="28">
        <v>160000</v>
      </c>
      <c r="I62" s="28"/>
      <c r="J62" s="28"/>
      <c r="K62" s="28"/>
      <c r="L62" s="28"/>
      <c r="M62" s="28"/>
      <c r="N62" s="28">
        <v>160000</v>
      </c>
      <c r="O62" s="32">
        <f>SUM(T62:U62)</f>
        <v>0</v>
      </c>
      <c r="P62" s="28">
        <v>61673</v>
      </c>
      <c r="Q62" s="75">
        <v>98327</v>
      </c>
      <c r="R62" s="28"/>
      <c r="S62" s="28"/>
      <c r="T62" s="28"/>
      <c r="U62" s="29"/>
      <c r="W62">
        <v>10</v>
      </c>
      <c r="X62" s="2"/>
      <c r="Y62" s="2"/>
    </row>
    <row r="63" spans="1:25" ht="12.75">
      <c r="A63" s="1"/>
      <c r="B63" s="27"/>
      <c r="C63" s="27" t="s">
        <v>64</v>
      </c>
      <c r="D63" s="15" t="s">
        <v>13</v>
      </c>
      <c r="E63" s="28">
        <v>870</v>
      </c>
      <c r="F63" s="74">
        <v>150</v>
      </c>
      <c r="G63" s="59">
        <v>435000</v>
      </c>
      <c r="H63" s="28">
        <v>870</v>
      </c>
      <c r="I63" s="28"/>
      <c r="J63" s="28"/>
      <c r="K63" s="28"/>
      <c r="L63" s="28"/>
      <c r="M63" s="28"/>
      <c r="N63" s="28">
        <v>420000</v>
      </c>
      <c r="O63" s="32">
        <f>SUM(T63:U63)</f>
        <v>15000</v>
      </c>
      <c r="P63" s="28"/>
      <c r="Q63" s="75">
        <v>120921</v>
      </c>
      <c r="R63" s="28">
        <v>258000</v>
      </c>
      <c r="S63" s="28">
        <v>40835</v>
      </c>
      <c r="T63" s="28">
        <v>15000</v>
      </c>
      <c r="U63" s="29"/>
      <c r="X63" s="2"/>
      <c r="Y63" s="2"/>
    </row>
    <row r="64" spans="1:25" ht="12.75">
      <c r="A64" s="1"/>
      <c r="B64" s="27"/>
      <c r="C64" s="27"/>
      <c r="D64" s="15"/>
      <c r="E64" s="15"/>
      <c r="F64" s="15"/>
      <c r="G64" s="39"/>
      <c r="H64" s="15"/>
      <c r="I64" s="15"/>
      <c r="J64" s="15"/>
      <c r="K64" s="15"/>
      <c r="L64" s="15"/>
      <c r="M64" s="15"/>
      <c r="N64" s="28"/>
      <c r="O64" s="32">
        <f>SUM(R64:U64)</f>
        <v>0</v>
      </c>
      <c r="P64" s="28"/>
      <c r="Q64" s="28"/>
      <c r="R64" s="28"/>
      <c r="S64" s="28"/>
      <c r="T64" s="28"/>
      <c r="U64" s="29"/>
      <c r="X64" s="2"/>
      <c r="Y64" s="2"/>
    </row>
    <row r="65" spans="1:25" ht="12.75">
      <c r="A65" s="1"/>
      <c r="B65" s="27"/>
      <c r="C65" s="27"/>
      <c r="D65" s="15"/>
      <c r="E65" s="28"/>
      <c r="F65" s="74"/>
      <c r="G65" s="59"/>
      <c r="H65" s="28"/>
      <c r="I65" s="28"/>
      <c r="J65" s="28"/>
      <c r="K65" s="28"/>
      <c r="L65" s="28"/>
      <c r="M65" s="28"/>
      <c r="N65" s="28"/>
      <c r="O65" s="32">
        <f>SUM(R65:U65)</f>
        <v>0</v>
      </c>
      <c r="P65" s="28"/>
      <c r="Q65" s="28"/>
      <c r="R65" s="28"/>
      <c r="S65" s="28"/>
      <c r="T65" s="28"/>
      <c r="U65" s="29"/>
      <c r="X65" s="2"/>
      <c r="Y65" s="2"/>
    </row>
    <row r="66" spans="1:25" ht="15">
      <c r="A66" s="1">
        <v>7</v>
      </c>
      <c r="B66" s="27" t="s">
        <v>36</v>
      </c>
      <c r="C66" s="70" t="s">
        <v>19</v>
      </c>
      <c r="D66" s="79"/>
      <c r="E66" s="28"/>
      <c r="F66" s="74"/>
      <c r="G66" s="32">
        <f>G78+G79</f>
        <v>3310000</v>
      </c>
      <c r="H66" s="75"/>
      <c r="I66" s="75"/>
      <c r="J66" s="75"/>
      <c r="K66" s="75"/>
      <c r="L66" s="75"/>
      <c r="M66" s="75"/>
      <c r="N66" s="75">
        <f aca="true" t="shared" si="10" ref="N66:U66">N78+N79</f>
        <v>2110000</v>
      </c>
      <c r="O66" s="67">
        <f t="shared" si="10"/>
        <v>1385000</v>
      </c>
      <c r="P66" s="67">
        <f t="shared" si="10"/>
        <v>86695</v>
      </c>
      <c r="Q66" s="75">
        <f t="shared" si="10"/>
        <v>1081265</v>
      </c>
      <c r="R66" s="75">
        <f t="shared" si="10"/>
        <v>705259</v>
      </c>
      <c r="S66" s="75">
        <f t="shared" si="10"/>
        <v>236874</v>
      </c>
      <c r="T66" s="75">
        <f t="shared" si="10"/>
        <v>550000</v>
      </c>
      <c r="U66" s="76">
        <f t="shared" si="10"/>
        <v>650000</v>
      </c>
      <c r="X66" s="2"/>
      <c r="Y66" s="2">
        <f>SUM(Q66:U66)</f>
        <v>3223398</v>
      </c>
    </row>
    <row r="67" spans="1:25" ht="15">
      <c r="A67" s="1"/>
      <c r="B67" s="27"/>
      <c r="C67" s="27" t="s">
        <v>54</v>
      </c>
      <c r="D67" s="79"/>
      <c r="E67" s="28"/>
      <c r="F67" s="74"/>
      <c r="G67" s="33"/>
      <c r="H67" s="80"/>
      <c r="I67" s="80"/>
      <c r="J67" s="80"/>
      <c r="K67" s="80"/>
      <c r="L67" s="80"/>
      <c r="M67" s="80"/>
      <c r="N67" s="80"/>
      <c r="O67" s="32">
        <f>SUM(R67:U67)</f>
        <v>0</v>
      </c>
      <c r="P67" s="80"/>
      <c r="Q67" s="80"/>
      <c r="R67" s="80"/>
      <c r="S67" s="80"/>
      <c r="T67" s="80"/>
      <c r="U67" s="81"/>
      <c r="X67" s="2"/>
      <c r="Y67" s="2"/>
    </row>
    <row r="68" spans="1:25" s="3" customFormat="1" ht="12.75">
      <c r="A68" s="1"/>
      <c r="B68" s="71"/>
      <c r="C68" s="71" t="s">
        <v>33</v>
      </c>
      <c r="D68" s="15" t="s">
        <v>17</v>
      </c>
      <c r="E68" s="75">
        <v>1</v>
      </c>
      <c r="F68" s="83">
        <v>50000</v>
      </c>
      <c r="G68" s="32">
        <v>70000</v>
      </c>
      <c r="H68" s="75">
        <v>1</v>
      </c>
      <c r="I68" s="75"/>
      <c r="J68" s="75"/>
      <c r="K68" s="75"/>
      <c r="L68" s="75"/>
      <c r="M68" s="75"/>
      <c r="N68" s="75">
        <f>SUM(P68:S68)</f>
        <v>70000</v>
      </c>
      <c r="O68" s="32">
        <f>SUM(S68:U68)</f>
        <v>0</v>
      </c>
      <c r="P68" s="75"/>
      <c r="Q68" s="75">
        <v>15000</v>
      </c>
      <c r="R68" s="75">
        <v>55000</v>
      </c>
      <c r="S68" s="75"/>
      <c r="T68" s="75">
        <f>F68*L68</f>
        <v>0</v>
      </c>
      <c r="U68" s="76">
        <f>F68*M68</f>
        <v>0</v>
      </c>
      <c r="V68" t="s">
        <v>34</v>
      </c>
      <c r="X68" s="4"/>
      <c r="Y68" s="4">
        <f aca="true" t="shared" si="11" ref="Y68:Y79">SUM(Q68:U68)</f>
        <v>70000</v>
      </c>
    </row>
    <row r="69" spans="1:25" ht="12.75">
      <c r="A69" s="1"/>
      <c r="B69" s="27"/>
      <c r="C69" s="27" t="s">
        <v>70</v>
      </c>
      <c r="D69" s="15" t="s">
        <v>14</v>
      </c>
      <c r="E69" s="28">
        <v>30000</v>
      </c>
      <c r="F69" s="74">
        <v>60</v>
      </c>
      <c r="G69" s="59">
        <v>400000</v>
      </c>
      <c r="H69" s="28"/>
      <c r="I69" s="28">
        <v>30000</v>
      </c>
      <c r="J69" s="28"/>
      <c r="K69" s="28"/>
      <c r="L69" s="28"/>
      <c r="M69" s="28"/>
      <c r="N69" s="28">
        <v>400000</v>
      </c>
      <c r="O69" s="32">
        <f>SUM(S69:U69)</f>
        <v>0</v>
      </c>
      <c r="P69" s="28"/>
      <c r="Q69" s="28">
        <v>284420</v>
      </c>
      <c r="R69" s="28">
        <v>115000</v>
      </c>
      <c r="S69" s="28"/>
      <c r="T69" s="28">
        <f>F69*L69</f>
        <v>0</v>
      </c>
      <c r="U69" s="29">
        <f>F69*M69</f>
        <v>0</v>
      </c>
      <c r="V69" t="s">
        <v>21</v>
      </c>
      <c r="X69" s="2"/>
      <c r="Y69" s="2">
        <f t="shared" si="11"/>
        <v>399420</v>
      </c>
    </row>
    <row r="70" spans="1:25" ht="12.75">
      <c r="A70" s="1"/>
      <c r="B70" s="27"/>
      <c r="C70" s="27" t="s">
        <v>31</v>
      </c>
      <c r="D70" s="15" t="s">
        <v>14</v>
      </c>
      <c r="E70" s="28">
        <v>30000</v>
      </c>
      <c r="F70" s="74">
        <v>50</v>
      </c>
      <c r="G70" s="59">
        <v>600000</v>
      </c>
      <c r="H70" s="28"/>
      <c r="I70" s="28">
        <v>0</v>
      </c>
      <c r="J70" s="28">
        <v>10000</v>
      </c>
      <c r="K70" s="28">
        <v>20000</v>
      </c>
      <c r="L70" s="28"/>
      <c r="M70" s="28"/>
      <c r="N70" s="28">
        <f>SUM(P70:S70)</f>
        <v>200000</v>
      </c>
      <c r="O70" s="32">
        <f>SUM(T70:U70)</f>
        <v>400000</v>
      </c>
      <c r="P70" s="28"/>
      <c r="Q70" s="28"/>
      <c r="R70" s="28">
        <v>100000</v>
      </c>
      <c r="S70" s="28">
        <v>100000</v>
      </c>
      <c r="T70" s="28">
        <v>300000</v>
      </c>
      <c r="U70" s="29">
        <v>100000</v>
      </c>
      <c r="V70" t="s">
        <v>21</v>
      </c>
      <c r="X70" s="2"/>
      <c r="Y70" s="2">
        <f t="shared" si="11"/>
        <v>600000</v>
      </c>
    </row>
    <row r="71" spans="1:25" s="3" customFormat="1" ht="12.75">
      <c r="A71" s="1"/>
      <c r="B71" s="27"/>
      <c r="C71" s="71" t="s">
        <v>48</v>
      </c>
      <c r="D71" s="15"/>
      <c r="E71" s="75"/>
      <c r="F71" s="83"/>
      <c r="G71" s="32">
        <f>SUM(G68:G70)</f>
        <v>1070000</v>
      </c>
      <c r="H71" s="75"/>
      <c r="I71" s="75"/>
      <c r="J71" s="75"/>
      <c r="K71" s="75"/>
      <c r="L71" s="75"/>
      <c r="M71" s="75"/>
      <c r="N71" s="75">
        <f>SUM(N68:N70)</f>
        <v>670000</v>
      </c>
      <c r="O71" s="32">
        <f>SUM(O68:O70)</f>
        <v>400000</v>
      </c>
      <c r="P71" s="67"/>
      <c r="Q71" s="75">
        <f>SUM(Q68:Q70)</f>
        <v>299420</v>
      </c>
      <c r="R71" s="75">
        <f>SUM(R68:R70)</f>
        <v>270000</v>
      </c>
      <c r="S71" s="75">
        <f>SUM(S68:S70)</f>
        <v>100000</v>
      </c>
      <c r="T71" s="75">
        <f>SUM(T68:T70)</f>
        <v>300000</v>
      </c>
      <c r="U71" s="76">
        <f>SUM(U68:U70)</f>
        <v>100000</v>
      </c>
      <c r="V71"/>
      <c r="X71" s="4"/>
      <c r="Y71" s="4">
        <f t="shared" si="11"/>
        <v>1069420</v>
      </c>
    </row>
    <row r="72" spans="1:25" s="3" customFormat="1" ht="12.75">
      <c r="A72" s="1"/>
      <c r="B72" s="27"/>
      <c r="C72" s="27" t="s">
        <v>47</v>
      </c>
      <c r="D72" s="15"/>
      <c r="E72" s="75"/>
      <c r="F72" s="83"/>
      <c r="G72" s="32">
        <f>G71/2</f>
        <v>535000</v>
      </c>
      <c r="H72" s="75"/>
      <c r="I72" s="75"/>
      <c r="J72" s="75"/>
      <c r="K72" s="75"/>
      <c r="L72" s="75"/>
      <c r="M72" s="75"/>
      <c r="N72" s="32">
        <f>N71/2</f>
        <v>335000</v>
      </c>
      <c r="O72" s="32">
        <f>O71/2</f>
        <v>200000</v>
      </c>
      <c r="P72" s="75"/>
      <c r="Q72" s="75">
        <f>Q71/2</f>
        <v>149710</v>
      </c>
      <c r="R72" s="75">
        <f>R71/2</f>
        <v>135000</v>
      </c>
      <c r="S72" s="75">
        <f>S71/2</f>
        <v>50000</v>
      </c>
      <c r="T72" s="75">
        <f>T71/2</f>
        <v>150000</v>
      </c>
      <c r="U72" s="76">
        <f>U71/2</f>
        <v>50000</v>
      </c>
      <c r="V72"/>
      <c r="X72" s="4"/>
      <c r="Y72" s="4">
        <f t="shared" si="11"/>
        <v>534710</v>
      </c>
    </row>
    <row r="73" spans="1:25" s="3" customFormat="1" ht="12.75">
      <c r="A73" s="1"/>
      <c r="B73" s="27"/>
      <c r="C73" s="27" t="s">
        <v>49</v>
      </c>
      <c r="D73" s="15"/>
      <c r="E73" s="75"/>
      <c r="F73" s="83"/>
      <c r="G73" s="32"/>
      <c r="H73" s="75"/>
      <c r="I73" s="75"/>
      <c r="J73" s="75"/>
      <c r="K73" s="75"/>
      <c r="L73" s="75"/>
      <c r="M73" s="75"/>
      <c r="N73" s="75"/>
      <c r="O73" s="32"/>
      <c r="P73" s="75"/>
      <c r="Q73" s="75"/>
      <c r="R73" s="75"/>
      <c r="S73" s="75"/>
      <c r="T73" s="75"/>
      <c r="U73" s="76"/>
      <c r="V73"/>
      <c r="X73" s="4"/>
      <c r="Y73" s="4">
        <f t="shared" si="11"/>
        <v>0</v>
      </c>
    </row>
    <row r="74" spans="1:25" s="3" customFormat="1" ht="12.75">
      <c r="A74" s="1"/>
      <c r="B74" s="27"/>
      <c r="C74" s="27" t="s">
        <v>18</v>
      </c>
      <c r="D74" s="15"/>
      <c r="E74" s="75"/>
      <c r="F74" s="83"/>
      <c r="G74" s="32">
        <v>90000</v>
      </c>
      <c r="H74" s="75"/>
      <c r="I74" s="75"/>
      <c r="J74" s="75"/>
      <c r="K74" s="75"/>
      <c r="L74" s="75"/>
      <c r="M74" s="75"/>
      <c r="N74" s="75">
        <v>90000</v>
      </c>
      <c r="O74" s="32">
        <f>SUM(S74:U74)</f>
        <v>0</v>
      </c>
      <c r="P74" s="75">
        <v>86695</v>
      </c>
      <c r="Q74" s="75"/>
      <c r="R74" s="75"/>
      <c r="S74" s="75"/>
      <c r="T74" s="75"/>
      <c r="U74" s="76"/>
      <c r="V74"/>
      <c r="X74" s="4"/>
      <c r="Y74" s="4"/>
    </row>
    <row r="75" spans="1:25" ht="12.75">
      <c r="A75" s="1"/>
      <c r="B75" s="27"/>
      <c r="C75" s="27" t="s">
        <v>71</v>
      </c>
      <c r="D75" s="15" t="s">
        <v>10</v>
      </c>
      <c r="E75" s="28">
        <v>100000</v>
      </c>
      <c r="F75" s="74">
        <v>9</v>
      </c>
      <c r="G75" s="59">
        <v>1190000</v>
      </c>
      <c r="H75" s="28">
        <v>66000</v>
      </c>
      <c r="I75" s="28"/>
      <c r="J75" s="28"/>
      <c r="K75" s="28"/>
      <c r="L75" s="28"/>
      <c r="M75" s="28"/>
      <c r="N75" s="28">
        <v>1090000</v>
      </c>
      <c r="O75" s="32">
        <f>SUM(T75:U75)</f>
        <v>100000</v>
      </c>
      <c r="P75" s="28"/>
      <c r="Q75" s="78">
        <v>691845</v>
      </c>
      <c r="R75" s="28">
        <v>300000</v>
      </c>
      <c r="S75" s="28">
        <v>100000</v>
      </c>
      <c r="T75" s="28">
        <v>100000</v>
      </c>
      <c r="U75" s="29">
        <f>F75*M75</f>
        <v>0</v>
      </c>
      <c r="V75" t="s">
        <v>21</v>
      </c>
      <c r="X75" s="2"/>
      <c r="Y75" s="2">
        <f t="shared" si="11"/>
        <v>1191845</v>
      </c>
    </row>
    <row r="76" spans="1:25" ht="12.75">
      <c r="A76" s="1"/>
      <c r="B76" s="27"/>
      <c r="C76" s="27" t="s">
        <v>30</v>
      </c>
      <c r="D76" s="73" t="s">
        <v>11</v>
      </c>
      <c r="E76" s="28">
        <v>120000</v>
      </c>
      <c r="F76" s="74">
        <v>3</v>
      </c>
      <c r="G76" s="59">
        <v>410000</v>
      </c>
      <c r="H76" s="28"/>
      <c r="I76" s="28">
        <v>50000</v>
      </c>
      <c r="J76" s="28">
        <v>150000</v>
      </c>
      <c r="K76" s="28">
        <v>50000</v>
      </c>
      <c r="L76" s="28"/>
      <c r="M76" s="28"/>
      <c r="N76" s="28">
        <v>260000</v>
      </c>
      <c r="O76" s="32">
        <f>SUM(T76:U76)</f>
        <v>150000</v>
      </c>
      <c r="P76" s="28"/>
      <c r="Q76" s="28">
        <v>90000</v>
      </c>
      <c r="R76" s="28">
        <v>135259</v>
      </c>
      <c r="S76" s="28">
        <v>36874</v>
      </c>
      <c r="T76" s="28">
        <v>100000</v>
      </c>
      <c r="U76" s="29">
        <v>50000</v>
      </c>
      <c r="V76" t="s">
        <v>21</v>
      </c>
      <c r="X76" s="2"/>
      <c r="Y76" s="2">
        <f t="shared" si="11"/>
        <v>412133</v>
      </c>
    </row>
    <row r="77" spans="1:25" ht="12.75">
      <c r="A77" s="1"/>
      <c r="B77" s="27"/>
      <c r="C77" s="27" t="s">
        <v>35</v>
      </c>
      <c r="D77" s="15" t="s">
        <v>14</v>
      </c>
      <c r="E77" s="28">
        <v>44700</v>
      </c>
      <c r="F77" s="74">
        <v>15</v>
      </c>
      <c r="G77" s="59">
        <v>550000</v>
      </c>
      <c r="H77" s="28"/>
      <c r="I77" s="28">
        <v>0</v>
      </c>
      <c r="J77" s="28">
        <v>10000</v>
      </c>
      <c r="K77" s="28">
        <v>10000</v>
      </c>
      <c r="L77" s="28">
        <v>10000</v>
      </c>
      <c r="M77" s="28">
        <v>14700</v>
      </c>
      <c r="N77" s="28"/>
      <c r="O77" s="32">
        <f>SUM(T77:U77)</f>
        <v>550000</v>
      </c>
      <c r="P77" s="28"/>
      <c r="Q77" s="28">
        <f>PRODUCT(F77,I77)</f>
        <v>0</v>
      </c>
      <c r="R77" s="28"/>
      <c r="S77" s="28">
        <v>0</v>
      </c>
      <c r="T77" s="28">
        <v>50000</v>
      </c>
      <c r="U77" s="84">
        <v>500000</v>
      </c>
      <c r="V77" t="s">
        <v>39</v>
      </c>
      <c r="X77" s="2"/>
      <c r="Y77" s="2">
        <f t="shared" si="11"/>
        <v>550000</v>
      </c>
    </row>
    <row r="78" spans="1:25" ht="12.75">
      <c r="A78" s="1"/>
      <c r="B78" s="27"/>
      <c r="C78" s="45" t="s">
        <v>55</v>
      </c>
      <c r="D78" s="41"/>
      <c r="E78" s="46"/>
      <c r="F78" s="47"/>
      <c r="G78" s="43">
        <f>SUM(G72:G77)</f>
        <v>2775000</v>
      </c>
      <c r="H78" s="46"/>
      <c r="I78" s="46"/>
      <c r="J78" s="46"/>
      <c r="K78" s="46"/>
      <c r="L78" s="46"/>
      <c r="M78" s="46"/>
      <c r="N78" s="43">
        <f>SUM(N72:N77)</f>
        <v>1775000</v>
      </c>
      <c r="O78" s="43">
        <f>SUM(O72:O77)</f>
        <v>1000000</v>
      </c>
      <c r="P78" s="42">
        <f aca="true" t="shared" si="12" ref="P78:U78">SUM(P72:P77)</f>
        <v>86695</v>
      </c>
      <c r="Q78" s="42">
        <f t="shared" si="12"/>
        <v>931555</v>
      </c>
      <c r="R78" s="42">
        <f t="shared" si="12"/>
        <v>570259</v>
      </c>
      <c r="S78" s="42">
        <f t="shared" si="12"/>
        <v>186874</v>
      </c>
      <c r="T78" s="42">
        <f t="shared" si="12"/>
        <v>400000</v>
      </c>
      <c r="U78" s="44">
        <f t="shared" si="12"/>
        <v>600000</v>
      </c>
      <c r="X78" s="2"/>
      <c r="Y78" s="2">
        <f t="shared" si="11"/>
        <v>2688688</v>
      </c>
    </row>
    <row r="79" spans="1:25" ht="12.75">
      <c r="A79" s="1"/>
      <c r="B79" s="27"/>
      <c r="C79" s="71" t="s">
        <v>53</v>
      </c>
      <c r="D79" s="15"/>
      <c r="E79" s="28"/>
      <c r="F79" s="74"/>
      <c r="G79" s="32">
        <f>G72</f>
        <v>535000</v>
      </c>
      <c r="H79" s="28"/>
      <c r="I79" s="28"/>
      <c r="J79" s="28"/>
      <c r="K79" s="28"/>
      <c r="L79" s="28"/>
      <c r="M79" s="28"/>
      <c r="N79" s="28">
        <f>N72</f>
        <v>335000</v>
      </c>
      <c r="O79" s="32">
        <f aca="true" t="shared" si="13" ref="O79:O93">SUM(R79:U79)</f>
        <v>385000</v>
      </c>
      <c r="P79" s="28">
        <f aca="true" t="shared" si="14" ref="P79:U79">P72</f>
        <v>0</v>
      </c>
      <c r="Q79" s="28">
        <f t="shared" si="14"/>
        <v>149710</v>
      </c>
      <c r="R79" s="28">
        <f t="shared" si="14"/>
        <v>135000</v>
      </c>
      <c r="S79" s="28">
        <f t="shared" si="14"/>
        <v>50000</v>
      </c>
      <c r="T79" s="28">
        <f t="shared" si="14"/>
        <v>150000</v>
      </c>
      <c r="U79" s="29">
        <f t="shared" si="14"/>
        <v>50000</v>
      </c>
      <c r="X79" s="2"/>
      <c r="Y79" s="2">
        <f t="shared" si="11"/>
        <v>534710</v>
      </c>
    </row>
    <row r="80" spans="1:25" ht="12.75">
      <c r="A80" s="1"/>
      <c r="B80" s="27"/>
      <c r="C80" s="71"/>
      <c r="D80" s="15"/>
      <c r="E80" s="28"/>
      <c r="F80" s="74"/>
      <c r="G80" s="32"/>
      <c r="H80" s="28"/>
      <c r="I80" s="28"/>
      <c r="J80" s="28"/>
      <c r="K80" s="28"/>
      <c r="L80" s="28"/>
      <c r="M80" s="28"/>
      <c r="N80" s="28"/>
      <c r="O80" s="32"/>
      <c r="P80" s="28"/>
      <c r="Q80" s="28"/>
      <c r="R80" s="28"/>
      <c r="S80" s="28"/>
      <c r="T80" s="28"/>
      <c r="U80" s="29"/>
      <c r="X80" s="2"/>
      <c r="Y80" s="2"/>
    </row>
    <row r="81" spans="1:25" ht="12.75">
      <c r="A81" s="1">
        <v>8</v>
      </c>
      <c r="B81" s="27" t="s">
        <v>36</v>
      </c>
      <c r="C81" s="66" t="s">
        <v>91</v>
      </c>
      <c r="D81" s="15"/>
      <c r="E81" s="28"/>
      <c r="F81" s="74"/>
      <c r="G81" s="43">
        <f>SUM(G82:G83)</f>
        <v>1295000</v>
      </c>
      <c r="H81" s="43"/>
      <c r="I81" s="43"/>
      <c r="J81" s="43"/>
      <c r="K81" s="43"/>
      <c r="L81" s="43"/>
      <c r="M81" s="43"/>
      <c r="N81" s="43">
        <f>SUM(N82:N83)</f>
        <v>145000</v>
      </c>
      <c r="O81" s="43">
        <f>SUM(O82:O83)</f>
        <v>1150000</v>
      </c>
      <c r="P81" s="43">
        <f>P82</f>
        <v>0</v>
      </c>
      <c r="Q81" s="43">
        <f>Q82</f>
        <v>0</v>
      </c>
      <c r="R81" s="43">
        <f>R82</f>
        <v>0</v>
      </c>
      <c r="S81" s="43">
        <f>SUM(S82:S83)</f>
        <v>143990</v>
      </c>
      <c r="T81" s="43">
        <f>SUM(T82:T83)</f>
        <v>1050000</v>
      </c>
      <c r="U81" s="43">
        <f>SUM(U82:U83)</f>
        <v>100000</v>
      </c>
      <c r="X81" s="2"/>
      <c r="Y81" s="2"/>
    </row>
    <row r="82" spans="1:25" ht="12.75">
      <c r="A82" s="1"/>
      <c r="B82" s="27"/>
      <c r="C82" s="71" t="s">
        <v>84</v>
      </c>
      <c r="D82" s="15"/>
      <c r="E82" s="28"/>
      <c r="F82" s="74"/>
      <c r="G82" s="32">
        <v>1195000</v>
      </c>
      <c r="H82" s="28"/>
      <c r="I82" s="28"/>
      <c r="J82" s="28"/>
      <c r="K82" s="28"/>
      <c r="L82" s="28"/>
      <c r="M82" s="28"/>
      <c r="N82" s="28">
        <v>145000</v>
      </c>
      <c r="O82" s="32">
        <f>SUM(T82:U82)</f>
        <v>1050000</v>
      </c>
      <c r="P82" s="28"/>
      <c r="Q82" s="28"/>
      <c r="R82" s="28"/>
      <c r="S82" s="28">
        <v>143990</v>
      </c>
      <c r="T82" s="28">
        <v>1000000</v>
      </c>
      <c r="U82" s="29">
        <v>50000</v>
      </c>
      <c r="X82" s="2"/>
      <c r="Y82" s="2"/>
    </row>
    <row r="83" spans="1:25" ht="12.75">
      <c r="A83" s="1"/>
      <c r="B83" s="9"/>
      <c r="C83" s="85" t="s">
        <v>90</v>
      </c>
      <c r="D83" s="15"/>
      <c r="E83" s="28"/>
      <c r="F83" s="15"/>
      <c r="G83" s="59">
        <v>100000</v>
      </c>
      <c r="H83" s="28"/>
      <c r="I83" s="28"/>
      <c r="J83" s="28"/>
      <c r="K83" s="28"/>
      <c r="L83" s="28"/>
      <c r="M83" s="28"/>
      <c r="N83" s="28"/>
      <c r="O83" s="32">
        <f t="shared" si="13"/>
        <v>100000</v>
      </c>
      <c r="P83" s="28"/>
      <c r="Q83" s="28"/>
      <c r="R83" s="28"/>
      <c r="S83" s="28"/>
      <c r="T83" s="28">
        <v>50000</v>
      </c>
      <c r="U83" s="29">
        <v>50000</v>
      </c>
      <c r="X83" s="2"/>
      <c r="Y83" s="2"/>
    </row>
    <row r="84" spans="1:25" ht="12.75">
      <c r="A84" s="22"/>
      <c r="B84" s="23"/>
      <c r="C84" s="22"/>
      <c r="D84" s="23"/>
      <c r="E84" s="24"/>
      <c r="F84" s="25"/>
      <c r="G84" s="64"/>
      <c r="H84" s="24"/>
      <c r="I84" s="24"/>
      <c r="J84" s="24"/>
      <c r="K84" s="24"/>
      <c r="L84" s="24"/>
      <c r="M84" s="24"/>
      <c r="N84" s="24"/>
      <c r="O84" s="34">
        <f t="shared" si="13"/>
        <v>0</v>
      </c>
      <c r="P84" s="24"/>
      <c r="Q84" s="24"/>
      <c r="R84" s="24"/>
      <c r="S84" s="24"/>
      <c r="T84" s="24"/>
      <c r="U84" s="26"/>
      <c r="X84" s="2"/>
      <c r="Y84" s="2"/>
    </row>
    <row r="85" spans="1:25" ht="13.5">
      <c r="A85" s="55"/>
      <c r="B85" s="56"/>
      <c r="C85" s="86" t="s">
        <v>50</v>
      </c>
      <c r="D85" s="56"/>
      <c r="E85" s="56"/>
      <c r="F85" s="56"/>
      <c r="G85" s="58">
        <f>SUM(G57+G60+G78+G81)</f>
        <v>19470000</v>
      </c>
      <c r="H85" s="57"/>
      <c r="I85" s="57"/>
      <c r="J85" s="57"/>
      <c r="K85" s="57"/>
      <c r="L85" s="57"/>
      <c r="M85" s="57"/>
      <c r="N85" s="58">
        <f>SUM(N57+N60+N78+N81)</f>
        <v>12380000</v>
      </c>
      <c r="O85" s="58">
        <f>SUM(O57+O60+O78+O81)</f>
        <v>7090000</v>
      </c>
      <c r="P85" s="58">
        <f aca="true" t="shared" si="15" ref="P85:U85">SUM(P57+P60+P78+P81)</f>
        <v>1052690</v>
      </c>
      <c r="Q85" s="58">
        <f t="shared" si="15"/>
        <v>4791991</v>
      </c>
      <c r="R85" s="58">
        <f t="shared" si="15"/>
        <v>3667977</v>
      </c>
      <c r="S85" s="58">
        <f t="shared" si="15"/>
        <v>2867027</v>
      </c>
      <c r="T85" s="58">
        <f t="shared" si="15"/>
        <v>5680000</v>
      </c>
      <c r="U85" s="58">
        <f t="shared" si="15"/>
        <v>1410000</v>
      </c>
      <c r="X85" s="2"/>
      <c r="Y85" s="2">
        <f>SUM(Q85:U85)</f>
        <v>18416995</v>
      </c>
    </row>
    <row r="86" spans="1:21" ht="12.75">
      <c r="A86" s="27"/>
      <c r="B86" s="15"/>
      <c r="C86" s="27" t="s">
        <v>51</v>
      </c>
      <c r="D86" s="15"/>
      <c r="E86" s="15"/>
      <c r="F86" s="15"/>
      <c r="G86" s="59">
        <f>G79</f>
        <v>535000</v>
      </c>
      <c r="H86" s="15"/>
      <c r="I86" s="15"/>
      <c r="J86" s="15"/>
      <c r="K86" s="15"/>
      <c r="L86" s="15"/>
      <c r="M86" s="15"/>
      <c r="N86" s="59">
        <f>N79</f>
        <v>335000</v>
      </c>
      <c r="O86" s="32">
        <f t="shared" si="13"/>
        <v>385000</v>
      </c>
      <c r="P86" s="28"/>
      <c r="Q86" s="28">
        <f>Q79</f>
        <v>149710</v>
      </c>
      <c r="R86" s="28">
        <f>R79</f>
        <v>135000</v>
      </c>
      <c r="S86" s="28">
        <f>S79</f>
        <v>50000</v>
      </c>
      <c r="T86" s="28">
        <f>T79</f>
        <v>150000</v>
      </c>
      <c r="U86" s="29">
        <f>U79</f>
        <v>50000</v>
      </c>
    </row>
    <row r="87" spans="1:21" ht="12.75" hidden="1">
      <c r="A87" s="27"/>
      <c r="B87" s="15"/>
      <c r="C87" s="27" t="s">
        <v>20</v>
      </c>
      <c r="D87" s="15"/>
      <c r="E87" s="15"/>
      <c r="F87" s="15"/>
      <c r="G87" s="59" t="e">
        <f>SUM(G60:G78)/2+#REF!+#REF!+#REF!</f>
        <v>#REF!</v>
      </c>
      <c r="H87" s="28"/>
      <c r="I87" s="28"/>
      <c r="J87" s="28"/>
      <c r="K87" s="28"/>
      <c r="L87" s="28"/>
      <c r="M87" s="28"/>
      <c r="N87" s="28"/>
      <c r="O87" s="32">
        <f t="shared" si="13"/>
        <v>0</v>
      </c>
      <c r="P87" s="28"/>
      <c r="Q87" s="28"/>
      <c r="R87" s="28"/>
      <c r="S87" s="28"/>
      <c r="T87" s="28"/>
      <c r="U87" s="29"/>
    </row>
    <row r="88" spans="1:21" ht="12.75" hidden="1">
      <c r="A88" s="27"/>
      <c r="B88" s="15"/>
      <c r="C88" s="27" t="s">
        <v>12</v>
      </c>
      <c r="D88" s="15">
        <v>5.94573</v>
      </c>
      <c r="E88" s="15"/>
      <c r="F88" s="15"/>
      <c r="G88" s="39"/>
      <c r="H88" s="15"/>
      <c r="I88" s="15"/>
      <c r="J88" s="15"/>
      <c r="K88" s="15"/>
      <c r="L88" s="15"/>
      <c r="M88" s="15"/>
      <c r="N88" s="28"/>
      <c r="O88" s="32">
        <f t="shared" si="13"/>
        <v>0</v>
      </c>
      <c r="P88" s="28"/>
      <c r="Q88" s="28"/>
      <c r="R88" s="28"/>
      <c r="S88" s="28"/>
      <c r="T88" s="28"/>
      <c r="U88" s="29"/>
    </row>
    <row r="89" spans="1:21" ht="12.75">
      <c r="A89" s="9"/>
      <c r="B89" s="10"/>
      <c r="C89" s="9" t="s">
        <v>52</v>
      </c>
      <c r="D89" s="10"/>
      <c r="E89" s="10"/>
      <c r="F89" s="10"/>
      <c r="G89" s="65">
        <f>SUM(G85:G86)</f>
        <v>20005000</v>
      </c>
      <c r="H89" s="10"/>
      <c r="I89" s="10"/>
      <c r="J89" s="30"/>
      <c r="K89" s="10"/>
      <c r="L89" s="10"/>
      <c r="M89" s="10"/>
      <c r="N89" s="65">
        <f>SUM(N85:N86)</f>
        <v>12715000</v>
      </c>
      <c r="O89" s="35">
        <f t="shared" si="13"/>
        <v>14010004</v>
      </c>
      <c r="P89" s="30"/>
      <c r="Q89" s="30">
        <f>SUM(Q85:Q86)</f>
        <v>4941701</v>
      </c>
      <c r="R89" s="30">
        <f>SUM(R85:R86)</f>
        <v>3802977</v>
      </c>
      <c r="S89" s="30">
        <f>SUM(S85:S86)</f>
        <v>2917027</v>
      </c>
      <c r="T89" s="30">
        <f>SUM(T85:T86)</f>
        <v>5830000</v>
      </c>
      <c r="U89" s="31">
        <f>SUM(U85:U86)</f>
        <v>1460000</v>
      </c>
    </row>
    <row r="90" spans="3:21" ht="12.75" hidden="1">
      <c r="C90" s="27"/>
      <c r="D90" s="15"/>
      <c r="E90" s="15"/>
      <c r="F90" s="15"/>
      <c r="G90" s="39"/>
      <c r="H90" s="15"/>
      <c r="I90" s="15"/>
      <c r="J90" s="28"/>
      <c r="K90" s="15"/>
      <c r="L90" s="15"/>
      <c r="M90" s="15"/>
      <c r="N90" s="28"/>
      <c r="O90" s="32">
        <f t="shared" si="13"/>
        <v>0</v>
      </c>
      <c r="P90" s="28"/>
      <c r="Q90" s="28"/>
      <c r="R90" s="28"/>
      <c r="S90" s="28"/>
      <c r="T90" s="28"/>
      <c r="U90" s="29"/>
    </row>
    <row r="91" spans="2:21" ht="11.25" customHeight="1" hidden="1">
      <c r="B91" s="1" t="s">
        <v>58</v>
      </c>
      <c r="C91" s="70"/>
      <c r="D91" s="14"/>
      <c r="E91" s="14"/>
      <c r="F91" s="14"/>
      <c r="G91" s="40"/>
      <c r="H91" s="14"/>
      <c r="I91" s="14"/>
      <c r="J91" s="14"/>
      <c r="K91" s="14"/>
      <c r="L91" s="14"/>
      <c r="M91" s="14"/>
      <c r="N91" s="80"/>
      <c r="O91" s="33">
        <f t="shared" si="13"/>
        <v>0</v>
      </c>
      <c r="P91" s="80"/>
      <c r="Q91" s="80"/>
      <c r="R91" s="80"/>
      <c r="S91" s="80"/>
      <c r="T91" s="80"/>
      <c r="U91" s="81"/>
    </row>
    <row r="92" spans="2:21" ht="12.75" hidden="1">
      <c r="B92" s="90" t="s">
        <v>37</v>
      </c>
      <c r="C92" s="91"/>
      <c r="D92" s="92"/>
      <c r="E92" s="92"/>
      <c r="F92" s="92"/>
      <c r="G92" s="93">
        <f>SUM(P92:U92)</f>
        <v>4596525</v>
      </c>
      <c r="H92" s="92"/>
      <c r="I92" s="92"/>
      <c r="J92" s="92"/>
      <c r="K92" s="92"/>
      <c r="L92" s="92"/>
      <c r="M92" s="92"/>
      <c r="N92" s="94">
        <f>SUM(P92:S92)</f>
        <v>4196525</v>
      </c>
      <c r="O92" s="93">
        <f>SUM(T92:U92)</f>
        <v>400000</v>
      </c>
      <c r="P92" s="94">
        <f>SUM(P16+P32+P33+P35+P51+P76+P77)</f>
        <v>530000</v>
      </c>
      <c r="Q92" s="94">
        <v>2935525</v>
      </c>
      <c r="R92" s="94">
        <f>R16+R51</f>
        <v>450000</v>
      </c>
      <c r="S92" s="94">
        <f>S16+S51</f>
        <v>281000</v>
      </c>
      <c r="T92" s="94">
        <f>T16+T51</f>
        <v>400000</v>
      </c>
      <c r="U92" s="95">
        <f>U16+U51</f>
        <v>0</v>
      </c>
    </row>
    <row r="93" spans="2:21" ht="12.75" hidden="1">
      <c r="B93" s="1"/>
      <c r="C93" s="70"/>
      <c r="D93" s="14"/>
      <c r="E93" s="14"/>
      <c r="F93" s="14"/>
      <c r="G93" s="33"/>
      <c r="H93" s="14"/>
      <c r="I93" s="14"/>
      <c r="J93" s="14"/>
      <c r="K93" s="14"/>
      <c r="L93" s="14"/>
      <c r="M93" s="14"/>
      <c r="N93" s="80"/>
      <c r="O93" s="33">
        <f t="shared" si="13"/>
        <v>0</v>
      </c>
      <c r="P93" s="80"/>
      <c r="Q93" s="80"/>
      <c r="R93" s="80"/>
      <c r="S93" s="80"/>
      <c r="T93" s="80"/>
      <c r="U93" s="81"/>
    </row>
    <row r="94" spans="2:21" ht="12.75" hidden="1">
      <c r="B94" s="1" t="s">
        <v>36</v>
      </c>
      <c r="C94" s="70"/>
      <c r="D94" s="14"/>
      <c r="E94" s="14"/>
      <c r="F94" s="14"/>
      <c r="G94" s="33">
        <f>SUM(P94:U94)</f>
        <v>14870470</v>
      </c>
      <c r="H94" s="14"/>
      <c r="I94" s="14"/>
      <c r="J94" s="14"/>
      <c r="K94" s="14"/>
      <c r="L94" s="14"/>
      <c r="M94" s="14"/>
      <c r="N94" s="80">
        <f>SUM(P94:S94)</f>
        <v>8180470</v>
      </c>
      <c r="O94" s="33">
        <f>SUM(T94:U94)</f>
        <v>6690000</v>
      </c>
      <c r="P94" s="80">
        <v>520000</v>
      </c>
      <c r="Q94" s="80">
        <f>Q85-Q92</f>
        <v>1856466</v>
      </c>
      <c r="R94" s="80">
        <f>SUM(R8+R24+R31+R41+R60+R72+R75+R76+R77+R81)</f>
        <v>3217977</v>
      </c>
      <c r="S94" s="80">
        <f>SUM(S8+S24+S31+S41+S60+S72+S75+S76+S77+S81)</f>
        <v>2586027</v>
      </c>
      <c r="T94" s="80">
        <f>SUM(T8+T24+T31+T41+T60+T72+T75+T76+T77+T81)</f>
        <v>5280000</v>
      </c>
      <c r="U94" s="81">
        <f>SUM(U8+U24+U31+U41+U60+U72+U75+U76+U77+U81)</f>
        <v>1410000</v>
      </c>
    </row>
    <row r="95" spans="2:22" ht="12.75" hidden="1">
      <c r="B95" s="1"/>
      <c r="C95" s="68" t="s">
        <v>59</v>
      </c>
      <c r="D95" s="87"/>
      <c r="E95" s="87"/>
      <c r="F95" s="87"/>
      <c r="G95" s="36">
        <f>SUM(G92,G94)</f>
        <v>19466995</v>
      </c>
      <c r="H95" s="87"/>
      <c r="I95" s="87"/>
      <c r="J95" s="87"/>
      <c r="K95" s="87"/>
      <c r="L95" s="87"/>
      <c r="M95" s="87"/>
      <c r="N95" s="88">
        <f>SUM(P95:S95)</f>
        <v>12376995</v>
      </c>
      <c r="O95" s="36">
        <f>SUM(T95:U95)</f>
        <v>7090000</v>
      </c>
      <c r="P95" s="88">
        <f aca="true" t="shared" si="16" ref="P95:U95">SUM(P92,P94)</f>
        <v>1050000</v>
      </c>
      <c r="Q95" s="88">
        <f t="shared" si="16"/>
        <v>4791991</v>
      </c>
      <c r="R95" s="88">
        <f t="shared" si="16"/>
        <v>3667977</v>
      </c>
      <c r="S95" s="88">
        <f t="shared" si="16"/>
        <v>2867027</v>
      </c>
      <c r="T95" s="88">
        <f t="shared" si="16"/>
        <v>5680000</v>
      </c>
      <c r="U95" s="89">
        <f t="shared" si="16"/>
        <v>1410000</v>
      </c>
      <c r="V95" s="2">
        <f>SUM(Q95:U95)</f>
        <v>18416995</v>
      </c>
    </row>
    <row r="96" ht="12.75">
      <c r="N96" s="2"/>
    </row>
    <row r="97" ht="12.75">
      <c r="N97" s="2"/>
    </row>
    <row r="98" ht="12.75">
      <c r="N98" s="2"/>
    </row>
    <row r="99" ht="12.75">
      <c r="N99" s="2"/>
    </row>
    <row r="100" ht="12.75">
      <c r="N100" s="2"/>
    </row>
    <row r="101" ht="12.75">
      <c r="N101" s="2"/>
    </row>
    <row r="102" ht="12.75">
      <c r="N102" s="2"/>
    </row>
    <row r="103" ht="12.75">
      <c r="N103" s="2"/>
    </row>
    <row r="104" ht="12.75">
      <c r="N104" s="2"/>
    </row>
    <row r="105" ht="12.75">
      <c r="N105" s="2"/>
    </row>
    <row r="106" ht="12.75">
      <c r="N106" s="2"/>
    </row>
    <row r="107" ht="12.75">
      <c r="N107" s="2"/>
    </row>
    <row r="108" ht="12.75">
      <c r="N108" s="2"/>
    </row>
    <row r="109" ht="12.75">
      <c r="N109" s="2"/>
    </row>
    <row r="110" ht="12.75">
      <c r="N110" s="2"/>
    </row>
    <row r="111" ht="12.75">
      <c r="N111" s="2"/>
    </row>
    <row r="112" ht="12.75">
      <c r="N112" s="2"/>
    </row>
    <row r="113" ht="12.75">
      <c r="N113" s="2"/>
    </row>
    <row r="114" ht="12.75">
      <c r="N114" s="2"/>
    </row>
    <row r="115" ht="12.75">
      <c r="N115" s="2"/>
    </row>
    <row r="116" ht="12.75">
      <c r="N116" s="2"/>
    </row>
    <row r="117" ht="12.75">
      <c r="N117" s="2"/>
    </row>
    <row r="118" ht="12.75">
      <c r="N118" s="2"/>
    </row>
    <row r="119" ht="12.75">
      <c r="N119" s="2"/>
    </row>
    <row r="120" ht="12.75">
      <c r="N120" s="2"/>
    </row>
    <row r="121" ht="12.75">
      <c r="N121" s="2"/>
    </row>
    <row r="122" ht="12.75">
      <c r="N122" s="2"/>
    </row>
    <row r="123" ht="12.75">
      <c r="N123" s="2"/>
    </row>
    <row r="124" ht="12.75">
      <c r="N124" s="2"/>
    </row>
    <row r="125" ht="12.75">
      <c r="N125" s="2"/>
    </row>
    <row r="126" ht="12.75">
      <c r="N126" s="2"/>
    </row>
    <row r="127" ht="12.75">
      <c r="N127" s="2"/>
    </row>
    <row r="128" ht="12.75">
      <c r="N128" s="2"/>
    </row>
    <row r="129" ht="12.75">
      <c r="N129" s="2"/>
    </row>
    <row r="130" ht="12.75">
      <c r="N130" s="2"/>
    </row>
    <row r="131" ht="12.75">
      <c r="N131" s="2"/>
    </row>
    <row r="132" ht="12.75">
      <c r="N132" s="2"/>
    </row>
    <row r="133" ht="12.75">
      <c r="N133" s="2"/>
    </row>
    <row r="134" ht="12.75">
      <c r="N134" s="2"/>
    </row>
    <row r="135" ht="12.75">
      <c r="N135" s="2"/>
    </row>
    <row r="136" ht="12.75">
      <c r="N136" s="2"/>
    </row>
    <row r="137" ht="12.75">
      <c r="N137" s="2"/>
    </row>
    <row r="138" ht="12.75">
      <c r="N138" s="2"/>
    </row>
    <row r="139" ht="12.75">
      <c r="N139" s="2"/>
    </row>
    <row r="140" ht="12.75">
      <c r="N140" s="2"/>
    </row>
    <row r="141" ht="12.75">
      <c r="N141" s="2"/>
    </row>
    <row r="142" ht="12.75">
      <c r="N142" s="2"/>
    </row>
    <row r="143" ht="12.75">
      <c r="N143" s="2"/>
    </row>
    <row r="144" ht="12.75">
      <c r="N144" s="2"/>
    </row>
    <row r="145" ht="12.75">
      <c r="N145" s="2"/>
    </row>
    <row r="146" ht="12.75">
      <c r="N146" s="2"/>
    </row>
    <row r="147" ht="12.75">
      <c r="N147" s="2"/>
    </row>
    <row r="148" ht="12.75">
      <c r="N148" s="2"/>
    </row>
    <row r="149" ht="12.75">
      <c r="N149" s="2"/>
    </row>
    <row r="150" ht="12.75">
      <c r="N150" s="2"/>
    </row>
    <row r="151" ht="12.75">
      <c r="N151" s="2"/>
    </row>
    <row r="152" ht="12.75">
      <c r="N152" s="2"/>
    </row>
    <row r="153" ht="12.75">
      <c r="N153" s="2"/>
    </row>
    <row r="154" ht="12.75">
      <c r="N154" s="2"/>
    </row>
    <row r="155" ht="12.75">
      <c r="N155" s="2"/>
    </row>
    <row r="156" ht="12.75">
      <c r="N156" s="2"/>
    </row>
    <row r="157" ht="12.75">
      <c r="N157" s="2"/>
    </row>
    <row r="158" ht="12.75">
      <c r="N158" s="2"/>
    </row>
    <row r="159" ht="12.75">
      <c r="N159" s="2"/>
    </row>
    <row r="160" ht="12.75">
      <c r="N160" s="2"/>
    </row>
    <row r="161" ht="12.75">
      <c r="N161" s="2"/>
    </row>
    <row r="162" ht="12.75">
      <c r="N162" s="2"/>
    </row>
    <row r="163" ht="12.75">
      <c r="N163" s="2"/>
    </row>
    <row r="164" ht="12.75">
      <c r="N164" s="2"/>
    </row>
    <row r="165" ht="12.75">
      <c r="N165" s="2"/>
    </row>
    <row r="166" ht="12.75">
      <c r="N166" s="2"/>
    </row>
    <row r="167" ht="12.75">
      <c r="N167" s="2"/>
    </row>
    <row r="168" ht="12.75">
      <c r="N168" s="2"/>
    </row>
    <row r="169" ht="12.75">
      <c r="N169" s="2"/>
    </row>
    <row r="170" ht="12.75">
      <c r="N170" s="2"/>
    </row>
    <row r="171" ht="12.75">
      <c r="N171" s="2"/>
    </row>
    <row r="172" ht="12.75">
      <c r="N172" s="2"/>
    </row>
    <row r="173" ht="12.75">
      <c r="N173" s="2"/>
    </row>
    <row r="174" ht="12.75">
      <c r="N174" s="2"/>
    </row>
    <row r="175" ht="12.75">
      <c r="N175" s="2"/>
    </row>
    <row r="176" ht="12.75">
      <c r="N176" s="2"/>
    </row>
    <row r="177" ht="12.75">
      <c r="N177" s="2"/>
    </row>
    <row r="178" ht="12.75">
      <c r="N178" s="2"/>
    </row>
    <row r="179" ht="12.75">
      <c r="N179" s="2"/>
    </row>
    <row r="180" ht="12.75">
      <c r="N180" s="2"/>
    </row>
    <row r="181" ht="12.75">
      <c r="N181" s="2"/>
    </row>
    <row r="182" ht="12.75">
      <c r="N182" s="2"/>
    </row>
    <row r="183" ht="12.75">
      <c r="N183" s="2"/>
    </row>
    <row r="184" ht="12.75">
      <c r="N184" s="2"/>
    </row>
    <row r="185" ht="12.75">
      <c r="N185" s="2"/>
    </row>
    <row r="186" ht="12.75">
      <c r="N186" s="2"/>
    </row>
    <row r="187" ht="12.75">
      <c r="N187" s="2"/>
    </row>
    <row r="188" ht="12.75">
      <c r="N188" s="2"/>
    </row>
    <row r="189" ht="12.75">
      <c r="N189" s="2"/>
    </row>
    <row r="190" ht="12.75">
      <c r="N190" s="2"/>
    </row>
    <row r="191" ht="12.75">
      <c r="N191" s="2"/>
    </row>
    <row r="192" ht="12.75">
      <c r="N192" s="2"/>
    </row>
    <row r="193" ht="12.75">
      <c r="N193" s="2"/>
    </row>
    <row r="194" ht="12.75">
      <c r="N194" s="2"/>
    </row>
    <row r="195" ht="12.75">
      <c r="N195" s="2"/>
    </row>
    <row r="196" ht="12.75">
      <c r="N196" s="2"/>
    </row>
    <row r="197" ht="12.75">
      <c r="N197" s="2"/>
    </row>
    <row r="198" ht="12.75">
      <c r="N198" s="2"/>
    </row>
    <row r="199" ht="12.75">
      <c r="N199" s="2"/>
    </row>
    <row r="200" ht="12.75">
      <c r="N200" s="2"/>
    </row>
    <row r="201" ht="12.75">
      <c r="N201" s="2"/>
    </row>
    <row r="202" ht="12.75">
      <c r="N202" s="2"/>
    </row>
    <row r="203" ht="12.75">
      <c r="N203" s="2"/>
    </row>
    <row r="204" ht="12.75">
      <c r="N204" s="2"/>
    </row>
    <row r="205" ht="12.75">
      <c r="N205" s="2"/>
    </row>
    <row r="206" ht="12.75">
      <c r="N206" s="2"/>
    </row>
    <row r="207" ht="12.75">
      <c r="N207" s="2"/>
    </row>
    <row r="208" ht="12.75">
      <c r="N208" s="2"/>
    </row>
    <row r="209" ht="12.75">
      <c r="N209" s="2"/>
    </row>
    <row r="210" ht="12.75">
      <c r="N210" s="2"/>
    </row>
    <row r="211" ht="12.75">
      <c r="N211" s="2"/>
    </row>
    <row r="212" ht="12.75">
      <c r="N212" s="2"/>
    </row>
    <row r="213" ht="12.75">
      <c r="N213" s="2"/>
    </row>
    <row r="214" ht="12.75">
      <c r="N214" s="2"/>
    </row>
    <row r="215" ht="12.75">
      <c r="N215" s="2"/>
    </row>
    <row r="216" ht="12.75">
      <c r="N216" s="2"/>
    </row>
    <row r="217" ht="12.75">
      <c r="N217" s="2"/>
    </row>
    <row r="218" ht="12.75">
      <c r="N218" s="2"/>
    </row>
    <row r="219" ht="12.75">
      <c r="N219" s="2"/>
    </row>
    <row r="220" ht="12.75">
      <c r="N220" s="2"/>
    </row>
    <row r="221" ht="12.75">
      <c r="N221" s="2"/>
    </row>
    <row r="222" ht="12.75">
      <c r="N222" s="2"/>
    </row>
    <row r="223" ht="12.75">
      <c r="N223" s="2"/>
    </row>
    <row r="224" ht="12.75">
      <c r="N224" s="2"/>
    </row>
    <row r="225" ht="12.75">
      <c r="N225" s="2"/>
    </row>
    <row r="226" ht="12.75">
      <c r="N226" s="2"/>
    </row>
    <row r="227" ht="12.75">
      <c r="N227" s="2"/>
    </row>
    <row r="228" ht="12.75">
      <c r="N228" s="2"/>
    </row>
    <row r="229" ht="12.75">
      <c r="N229" s="2"/>
    </row>
    <row r="230" ht="12.75">
      <c r="N230" s="2"/>
    </row>
    <row r="231" ht="12.75">
      <c r="N231" s="2"/>
    </row>
    <row r="232" ht="12.75">
      <c r="N232" s="2"/>
    </row>
    <row r="233" ht="12.75">
      <c r="N233" s="2"/>
    </row>
    <row r="234" ht="12.75">
      <c r="N234" s="2"/>
    </row>
    <row r="235" ht="12.75">
      <c r="N235" s="2"/>
    </row>
    <row r="236" ht="12.75">
      <c r="N236" s="2"/>
    </row>
    <row r="237" ht="12.75">
      <c r="N237" s="2"/>
    </row>
    <row r="238" ht="12.75">
      <c r="N238" s="2"/>
    </row>
    <row r="239" ht="12.75">
      <c r="N239" s="2"/>
    </row>
    <row r="240" ht="12.75">
      <c r="N240" s="2"/>
    </row>
    <row r="241" ht="12.75">
      <c r="N241" s="2"/>
    </row>
    <row r="242" ht="12.75">
      <c r="N242" s="2"/>
    </row>
    <row r="243" ht="12.75">
      <c r="N243" s="2"/>
    </row>
    <row r="244" ht="12.75">
      <c r="N244" s="2"/>
    </row>
    <row r="245" ht="12.75">
      <c r="N245" s="2"/>
    </row>
    <row r="246" ht="12.75">
      <c r="N246" s="2"/>
    </row>
    <row r="247" ht="12.75">
      <c r="N247" s="2"/>
    </row>
    <row r="248" ht="12.75">
      <c r="N248" s="2"/>
    </row>
    <row r="249" ht="12.75">
      <c r="N249" s="2"/>
    </row>
    <row r="250" ht="12.75">
      <c r="N250" s="2"/>
    </row>
    <row r="251" ht="12.75">
      <c r="N251" s="2"/>
    </row>
    <row r="252" ht="12.75">
      <c r="N252" s="2"/>
    </row>
    <row r="253" ht="12.75">
      <c r="N253" s="2"/>
    </row>
    <row r="254" ht="12.75">
      <c r="N254" s="2"/>
    </row>
    <row r="255" ht="12.75">
      <c r="N255" s="2"/>
    </row>
    <row r="256" ht="12.75">
      <c r="N256" s="2"/>
    </row>
    <row r="257" ht="12.75">
      <c r="N257" s="2"/>
    </row>
    <row r="258" ht="12.75">
      <c r="N258" s="2"/>
    </row>
    <row r="259" ht="12.75">
      <c r="N259" s="2"/>
    </row>
    <row r="260" ht="12.75">
      <c r="N260" s="2"/>
    </row>
    <row r="261" ht="12.75">
      <c r="N261" s="2"/>
    </row>
    <row r="262" ht="12.75">
      <c r="N262" s="2"/>
    </row>
    <row r="263" ht="12.75">
      <c r="N263" s="2"/>
    </row>
    <row r="264" ht="12.75">
      <c r="N264" s="2"/>
    </row>
    <row r="265" ht="12.75">
      <c r="N265" s="2"/>
    </row>
    <row r="266" ht="12.75">
      <c r="N266" s="2"/>
    </row>
    <row r="267" ht="12.75">
      <c r="N267" s="2"/>
    </row>
    <row r="268" ht="12.75">
      <c r="N268" s="2"/>
    </row>
    <row r="269" ht="12.75">
      <c r="N269" s="2"/>
    </row>
    <row r="270" ht="12.75">
      <c r="N270" s="2"/>
    </row>
    <row r="271" ht="12.75">
      <c r="N271" s="2"/>
    </row>
    <row r="272" ht="12.75">
      <c r="N272" s="2"/>
    </row>
    <row r="273" ht="12.75">
      <c r="N273" s="2"/>
    </row>
    <row r="274" ht="12.75">
      <c r="N274" s="2"/>
    </row>
    <row r="275" ht="12.75">
      <c r="N275" s="2"/>
    </row>
    <row r="276" ht="12.75">
      <c r="N276" s="2"/>
    </row>
    <row r="277" ht="12.75">
      <c r="N277" s="2"/>
    </row>
    <row r="278" ht="12.75">
      <c r="N278" s="2"/>
    </row>
    <row r="279" ht="12.75">
      <c r="N279" s="2"/>
    </row>
    <row r="280" ht="12.75">
      <c r="N280" s="2"/>
    </row>
    <row r="281" ht="12.75">
      <c r="N281" s="2"/>
    </row>
    <row r="282" ht="12.75">
      <c r="N282" s="2"/>
    </row>
    <row r="283" ht="12.75">
      <c r="N283" s="2"/>
    </row>
    <row r="284" ht="12.75">
      <c r="N284" s="2"/>
    </row>
    <row r="285" ht="12.75">
      <c r="N285" s="2"/>
    </row>
    <row r="286" ht="12.75">
      <c r="N286" s="2"/>
    </row>
    <row r="287" ht="12.75">
      <c r="N287" s="2"/>
    </row>
    <row r="288" ht="12.75">
      <c r="N288" s="2"/>
    </row>
    <row r="289" ht="12.75">
      <c r="N289" s="2"/>
    </row>
    <row r="290" ht="12.75">
      <c r="N290" s="2"/>
    </row>
    <row r="291" ht="12.75">
      <c r="N291" s="2"/>
    </row>
    <row r="292" ht="12.75">
      <c r="N292" s="2"/>
    </row>
    <row r="293" ht="12.75">
      <c r="N293" s="2"/>
    </row>
    <row r="294" ht="12.75">
      <c r="N294" s="2"/>
    </row>
    <row r="295" ht="12.75">
      <c r="N295" s="2"/>
    </row>
    <row r="296" ht="12.75">
      <c r="N296" s="2"/>
    </row>
    <row r="297" ht="12.75">
      <c r="N297" s="2"/>
    </row>
    <row r="298" ht="12.75">
      <c r="N298" s="2"/>
    </row>
    <row r="299" ht="12.75">
      <c r="N299" s="2"/>
    </row>
    <row r="300" ht="12.75">
      <c r="N300" s="2"/>
    </row>
    <row r="301" ht="12.75">
      <c r="N301" s="2"/>
    </row>
    <row r="302" ht="12.75">
      <c r="N302" s="2"/>
    </row>
    <row r="303" ht="12.75">
      <c r="N303" s="2"/>
    </row>
    <row r="304" ht="12.75">
      <c r="N304" s="2"/>
    </row>
    <row r="305" ht="12.75">
      <c r="N305" s="2"/>
    </row>
    <row r="306" ht="12.75">
      <c r="N306" s="2"/>
    </row>
    <row r="307" ht="12.75">
      <c r="N307" s="2"/>
    </row>
    <row r="308" ht="12.75">
      <c r="N308" s="2"/>
    </row>
    <row r="309" ht="12.75">
      <c r="N309" s="2"/>
    </row>
    <row r="310" ht="12.75">
      <c r="N310" s="2"/>
    </row>
    <row r="311" ht="12.75">
      <c r="N311" s="2"/>
    </row>
    <row r="312" ht="12.75">
      <c r="N312" s="2"/>
    </row>
    <row r="313" ht="12.75">
      <c r="N313" s="2"/>
    </row>
    <row r="314" ht="12.75">
      <c r="N314" s="2"/>
    </row>
    <row r="315" ht="12.75">
      <c r="N315" s="2"/>
    </row>
    <row r="316" ht="12.75">
      <c r="N316" s="2"/>
    </row>
    <row r="317" ht="12.75">
      <c r="N317" s="2"/>
    </row>
    <row r="318" ht="12.75">
      <c r="N318" s="2"/>
    </row>
    <row r="319" ht="12.75">
      <c r="N319" s="2"/>
    </row>
    <row r="320" ht="12.75">
      <c r="N320" s="2"/>
    </row>
    <row r="321" ht="12.75">
      <c r="N321" s="2"/>
    </row>
    <row r="322" ht="12.75">
      <c r="N322" s="2"/>
    </row>
    <row r="323" ht="12.75">
      <c r="N323" s="2"/>
    </row>
    <row r="324" ht="12.75">
      <c r="N324" s="2"/>
    </row>
    <row r="325" ht="12.75">
      <c r="N325" s="2"/>
    </row>
    <row r="326" ht="12.75">
      <c r="N326" s="2"/>
    </row>
    <row r="327" ht="12.75">
      <c r="N327" s="2"/>
    </row>
    <row r="328" ht="12.75">
      <c r="N328" s="2"/>
    </row>
    <row r="329" ht="12.75">
      <c r="N329" s="2"/>
    </row>
    <row r="330" ht="12.75">
      <c r="N330" s="2"/>
    </row>
    <row r="331" ht="12.75">
      <c r="N331" s="2"/>
    </row>
    <row r="332" ht="12.75">
      <c r="N332" s="2"/>
    </row>
    <row r="333" ht="12.75">
      <c r="N333" s="2"/>
    </row>
    <row r="334" ht="12.75">
      <c r="N334" s="2"/>
    </row>
    <row r="335" ht="12.75">
      <c r="N335" s="2"/>
    </row>
    <row r="336" ht="12.75">
      <c r="N336" s="2"/>
    </row>
    <row r="337" ht="12.75">
      <c r="N337" s="2"/>
    </row>
    <row r="338" ht="12.75">
      <c r="N338" s="2"/>
    </row>
    <row r="339" ht="12.75">
      <c r="N339" s="2"/>
    </row>
    <row r="340" ht="12.75">
      <c r="N340" s="2"/>
    </row>
    <row r="341" ht="12.75">
      <c r="N341" s="2"/>
    </row>
    <row r="342" ht="12.75">
      <c r="N342" s="2"/>
    </row>
    <row r="343" ht="12.75">
      <c r="N343" s="2"/>
    </row>
    <row r="344" ht="12.75">
      <c r="N344" s="2"/>
    </row>
    <row r="345" ht="12.75">
      <c r="N345" s="2"/>
    </row>
    <row r="346" ht="12.75">
      <c r="N346" s="2"/>
    </row>
    <row r="347" ht="12.75">
      <c r="N347" s="2"/>
    </row>
    <row r="348" ht="12.75">
      <c r="N348" s="2"/>
    </row>
    <row r="349" ht="12.75">
      <c r="N349" s="2"/>
    </row>
    <row r="350" ht="12.75">
      <c r="N350" s="2"/>
    </row>
    <row r="351" ht="12.75">
      <c r="N351" s="2"/>
    </row>
    <row r="352" ht="12.75">
      <c r="N352" s="2"/>
    </row>
    <row r="353" ht="12.75">
      <c r="N353" s="2"/>
    </row>
    <row r="354" ht="12.75">
      <c r="N354" s="2"/>
    </row>
    <row r="355" ht="12.75">
      <c r="N355" s="2"/>
    </row>
    <row r="356" ht="12.75">
      <c r="N356" s="2"/>
    </row>
    <row r="357" ht="12.75">
      <c r="N357" s="2"/>
    </row>
    <row r="358" ht="12.75">
      <c r="N358" s="2"/>
    </row>
    <row r="359" ht="12.75">
      <c r="N359" s="2"/>
    </row>
    <row r="360" ht="12.75">
      <c r="N360" s="2"/>
    </row>
    <row r="361" ht="12.75">
      <c r="N361" s="2"/>
    </row>
    <row r="362" ht="12.75">
      <c r="N362" s="2"/>
    </row>
    <row r="363" ht="12.75">
      <c r="N363" s="2"/>
    </row>
    <row r="364" ht="12.75">
      <c r="N364" s="2"/>
    </row>
    <row r="365" ht="12.75">
      <c r="N365" s="2"/>
    </row>
    <row r="366" ht="12.75">
      <c r="N366" s="2"/>
    </row>
    <row r="367" ht="12.75">
      <c r="N367" s="2"/>
    </row>
    <row r="368" ht="12.75">
      <c r="N368" s="2"/>
    </row>
    <row r="369" ht="12.75">
      <c r="N369" s="2"/>
    </row>
    <row r="370" ht="12.75">
      <c r="N370" s="2"/>
    </row>
    <row r="371" ht="12.75">
      <c r="N371" s="2"/>
    </row>
    <row r="372" ht="12.75">
      <c r="N372" s="2"/>
    </row>
    <row r="373" ht="12.75">
      <c r="N373" s="2"/>
    </row>
    <row r="374" ht="12.75">
      <c r="N374" s="2"/>
    </row>
    <row r="375" ht="12.75">
      <c r="N375" s="2"/>
    </row>
    <row r="376" ht="12.75">
      <c r="N376" s="2"/>
    </row>
    <row r="377" ht="12.75">
      <c r="N377" s="2"/>
    </row>
    <row r="378" ht="12.75">
      <c r="N378" s="2"/>
    </row>
    <row r="379" ht="12.75">
      <c r="N379" s="2"/>
    </row>
    <row r="380" ht="12.75">
      <c r="N380" s="2"/>
    </row>
    <row r="381" ht="12.75">
      <c r="N381" s="2"/>
    </row>
    <row r="382" ht="12.75">
      <c r="N382" s="2"/>
    </row>
    <row r="383" ht="12.75">
      <c r="N383" s="2"/>
    </row>
    <row r="384" ht="12.75">
      <c r="N384" s="2"/>
    </row>
    <row r="385" ht="12.75">
      <c r="N385" s="2"/>
    </row>
    <row r="386" ht="12.75">
      <c r="N386" s="2"/>
    </row>
    <row r="387" ht="12.75">
      <c r="N387" s="2"/>
    </row>
    <row r="388" ht="12.75">
      <c r="N388" s="2"/>
    </row>
    <row r="389" ht="12.75">
      <c r="N389" s="2"/>
    </row>
    <row r="390" ht="12.75">
      <c r="N390" s="2"/>
    </row>
    <row r="391" ht="12.75">
      <c r="N391" s="2"/>
    </row>
    <row r="392" ht="12.75">
      <c r="N392" s="2"/>
    </row>
    <row r="393" ht="12.75">
      <c r="N393" s="2"/>
    </row>
    <row r="394" ht="12.75">
      <c r="N394" s="2"/>
    </row>
    <row r="395" ht="12.75">
      <c r="N395" s="2"/>
    </row>
    <row r="396" ht="12.75">
      <c r="N396" s="2"/>
    </row>
    <row r="397" ht="12.75">
      <c r="N397" s="2"/>
    </row>
    <row r="398" ht="12.75">
      <c r="N398" s="2"/>
    </row>
    <row r="399" ht="12.75">
      <c r="N399" s="2"/>
    </row>
    <row r="400" ht="12.75">
      <c r="N400" s="2"/>
    </row>
    <row r="401" ht="12.75">
      <c r="N401" s="2"/>
    </row>
    <row r="402" ht="12.75">
      <c r="N402" s="2"/>
    </row>
    <row r="403" ht="12.75">
      <c r="N403" s="2"/>
    </row>
    <row r="404" ht="12.75">
      <c r="N404" s="2"/>
    </row>
    <row r="405" ht="12.75">
      <c r="N405" s="2"/>
    </row>
    <row r="406" ht="12.75">
      <c r="N406" s="2"/>
    </row>
    <row r="407" ht="12.75">
      <c r="N407" s="2"/>
    </row>
    <row r="408" ht="12.75">
      <c r="N408" s="2"/>
    </row>
    <row r="409" ht="12.75">
      <c r="N409" s="2"/>
    </row>
    <row r="410" ht="12.75">
      <c r="N410" s="2"/>
    </row>
    <row r="411" ht="12.75">
      <c r="N411" s="2"/>
    </row>
    <row r="412" ht="12.75">
      <c r="N412" s="2"/>
    </row>
    <row r="413" ht="12.75">
      <c r="N413" s="2"/>
    </row>
    <row r="414" ht="12.75">
      <c r="N414" s="2"/>
    </row>
    <row r="415" ht="12.75">
      <c r="N415" s="2"/>
    </row>
    <row r="416" ht="12.75">
      <c r="N416" s="2"/>
    </row>
    <row r="417" ht="12.75">
      <c r="N417" s="2"/>
    </row>
    <row r="418" ht="12.75">
      <c r="N418" s="2"/>
    </row>
    <row r="419" ht="12.75">
      <c r="N419" s="2"/>
    </row>
    <row r="420" ht="12.75">
      <c r="N420" s="2"/>
    </row>
    <row r="421" ht="12.75">
      <c r="N421" s="2"/>
    </row>
    <row r="422" ht="12.75">
      <c r="N422" s="2"/>
    </row>
    <row r="423" ht="12.75">
      <c r="N423" s="2"/>
    </row>
    <row r="424" ht="12.75">
      <c r="N424" s="2"/>
    </row>
    <row r="425" ht="12.75">
      <c r="N425" s="2"/>
    </row>
    <row r="426" ht="12.75">
      <c r="N426" s="2"/>
    </row>
    <row r="427" ht="12.75">
      <c r="N427" s="2"/>
    </row>
    <row r="428" ht="12.75">
      <c r="N428" s="2"/>
    </row>
    <row r="429" ht="12.75">
      <c r="N429" s="2"/>
    </row>
    <row r="430" ht="12.75">
      <c r="N430" s="2"/>
    </row>
    <row r="431" ht="12.75">
      <c r="N431" s="2"/>
    </row>
    <row r="432" ht="12.75">
      <c r="N432" s="2"/>
    </row>
    <row r="433" ht="12.75">
      <c r="N433" s="2"/>
    </row>
    <row r="434" ht="12.75">
      <c r="N434" s="2"/>
    </row>
    <row r="435" ht="12.75">
      <c r="N435" s="2"/>
    </row>
    <row r="436" ht="12.75">
      <c r="N436" s="2"/>
    </row>
    <row r="437" ht="12.75">
      <c r="N437" s="2"/>
    </row>
    <row r="438" ht="12.75">
      <c r="N438" s="2"/>
    </row>
    <row r="439" ht="12.75">
      <c r="N439" s="2"/>
    </row>
    <row r="440" ht="12.75">
      <c r="N440" s="2"/>
    </row>
    <row r="441" ht="12.75">
      <c r="N441" s="2"/>
    </row>
    <row r="442" ht="12.75">
      <c r="N442" s="2"/>
    </row>
    <row r="443" ht="12.75">
      <c r="N443" s="2"/>
    </row>
    <row r="444" ht="12.75">
      <c r="N444" s="2"/>
    </row>
    <row r="445" ht="12.75">
      <c r="N445" s="2"/>
    </row>
    <row r="446" ht="12.75">
      <c r="N446" s="2"/>
    </row>
    <row r="447" ht="12.75">
      <c r="N447" s="2"/>
    </row>
    <row r="448" ht="12.75">
      <c r="N448" s="2"/>
    </row>
    <row r="449" ht="12.75">
      <c r="N449" s="2"/>
    </row>
    <row r="450" ht="12.75">
      <c r="N450" s="2"/>
    </row>
    <row r="451" ht="12.75">
      <c r="N451" s="2"/>
    </row>
    <row r="452" ht="12.75">
      <c r="N452" s="2"/>
    </row>
    <row r="453" ht="12.75">
      <c r="N453" s="2"/>
    </row>
    <row r="454" ht="12.75">
      <c r="N454" s="2"/>
    </row>
    <row r="455" ht="12.75">
      <c r="N455" s="2"/>
    </row>
    <row r="456" ht="12.75">
      <c r="N456" s="2"/>
    </row>
    <row r="457" ht="12.75">
      <c r="N457" s="2"/>
    </row>
    <row r="458" ht="12.75">
      <c r="N458" s="2"/>
    </row>
    <row r="459" ht="12.75">
      <c r="N459" s="2"/>
    </row>
    <row r="460" ht="12.75">
      <c r="N460" s="2"/>
    </row>
    <row r="461" ht="12.75">
      <c r="N461" s="2"/>
    </row>
    <row r="462" ht="12.75">
      <c r="N462" s="2"/>
    </row>
    <row r="463" ht="12.75">
      <c r="N463" s="2"/>
    </row>
    <row r="464" ht="12.75">
      <c r="N464" s="2"/>
    </row>
    <row r="465" ht="12.75">
      <c r="N465" s="2"/>
    </row>
    <row r="466" ht="12.75">
      <c r="N466" s="2"/>
    </row>
    <row r="467" ht="12.75">
      <c r="N467" s="2"/>
    </row>
    <row r="468" ht="12.75">
      <c r="N468" s="2"/>
    </row>
    <row r="469" ht="12.75">
      <c r="N469" s="2"/>
    </row>
    <row r="470" ht="12.75">
      <c r="N470" s="2"/>
    </row>
    <row r="471" ht="12.75">
      <c r="N471" s="2"/>
    </row>
    <row r="472" ht="12.75">
      <c r="N472" s="2"/>
    </row>
    <row r="473" ht="12.75">
      <c r="N473" s="2"/>
    </row>
    <row r="474" ht="12.75">
      <c r="N474" s="2"/>
    </row>
    <row r="475" ht="12.75">
      <c r="N475" s="2"/>
    </row>
    <row r="476" ht="12.75">
      <c r="N476" s="2"/>
    </row>
    <row r="477" ht="12.75">
      <c r="N477" s="2"/>
    </row>
    <row r="478" ht="12.75">
      <c r="N478" s="2"/>
    </row>
    <row r="479" ht="12.75">
      <c r="N479" s="2"/>
    </row>
  </sheetData>
  <mergeCells count="2">
    <mergeCell ref="H6:M6"/>
    <mergeCell ref="Q6:U6"/>
  </mergeCells>
  <printOptions gridLines="1"/>
  <pageMargins left="0.7874015748031497" right="0.3937007874015748" top="0.6" bottom="0.62" header="0.5118110236220472" footer="0.4724409448818898"/>
  <pageSetup fitToHeight="0" horizontalDpi="300" verticalDpi="300" orientation="portrait" paperSize="9" scale="75" r:id="rId1"/>
  <headerFooter alignWithMargins="0">
    <oddFooter>&amp;C&amp;F&amp;RSivu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Sertti Heikki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SerttHe</dc:creator>
  <cp:keywords/>
  <dc:description/>
  <cp:lastModifiedBy>lindta</cp:lastModifiedBy>
  <cp:lastPrinted>2007-06-07T04:41:27Z</cp:lastPrinted>
  <dcterms:created xsi:type="dcterms:W3CDTF">2003-01-13T13:34:04Z</dcterms:created>
  <dcterms:modified xsi:type="dcterms:W3CDTF">2007-06-15T08:35:49Z</dcterms:modified>
  <cp:category/>
  <cp:version/>
  <cp:contentType/>
  <cp:contentStatus/>
</cp:coreProperties>
</file>