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irastot\avoindata\kymp\"/>
    </mc:Choice>
  </mc:AlternateContent>
  <xr:revisionPtr revIDLastSave="0" documentId="13_ncr:1_{64B41145-6638-48E5-AFE0-2AA9EA3148B2}" xr6:coauthVersionLast="47" xr6:coauthVersionMax="47" xr10:uidLastSave="{00000000-0000-0000-0000-000000000000}"/>
  <bookViews>
    <workbookView xWindow="-120" yWindow="-120" windowWidth="29040" windowHeight="15840" tabRatio="931" xr2:uid="{00000000-000D-0000-FFFF-FFFF00000000}"/>
  </bookViews>
  <sheets>
    <sheet name="2013-2022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6" i="10" l="1"/>
  <c r="E54" i="10"/>
  <c r="E48" i="10"/>
  <c r="E44" i="10"/>
  <c r="E41" i="10"/>
  <c r="E33" i="10"/>
  <c r="E25" i="10"/>
  <c r="E22" i="10"/>
  <c r="E189" i="10" l="1"/>
  <c r="E187" i="10"/>
  <c r="E185" i="10"/>
  <c r="E173" i="10"/>
  <c r="E314" i="10" l="1"/>
  <c r="E302" i="10"/>
  <c r="E280" i="10"/>
  <c r="E262" i="10"/>
  <c r="E256" i="10"/>
  <c r="E568" i="10" l="1"/>
  <c r="E553" i="10"/>
  <c r="E539" i="10"/>
  <c r="E500" i="10"/>
  <c r="E494" i="10"/>
  <c r="E485" i="10"/>
  <c r="E480" i="10"/>
  <c r="E450" i="10"/>
  <c r="E446" i="10"/>
  <c r="E445" i="10"/>
  <c r="E443" i="10"/>
  <c r="E440" i="10"/>
  <c r="E438" i="10"/>
  <c r="E435" i="10"/>
  <c r="E434" i="10"/>
  <c r="E428" i="10"/>
  <c r="E425" i="10"/>
  <c r="E424" i="10"/>
  <c r="E423" i="10"/>
  <c r="E399" i="10"/>
  <c r="E395" i="10"/>
  <c r="E383" i="10"/>
  <c r="E366" i="10"/>
  <c r="E360" i="10"/>
  <c r="E676" i="10" l="1"/>
  <c r="E667" i="10"/>
  <c r="E650" i="10"/>
  <c r="E624" i="10"/>
  <c r="E611" i="10"/>
  <c r="E606" i="10"/>
  <c r="E600" i="10"/>
  <c r="E597" i="10"/>
  <c r="E596" i="10"/>
  <c r="E590" i="10"/>
  <c r="E872" i="10" l="1"/>
  <c r="E867" i="10"/>
  <c r="E864" i="10"/>
  <c r="E860" i="10"/>
  <c r="E848" i="10"/>
  <c r="E847" i="10"/>
  <c r="E846" i="10"/>
  <c r="E845" i="10"/>
  <c r="E844" i="10"/>
  <c r="E843" i="10"/>
  <c r="E842" i="10"/>
  <c r="E840" i="10"/>
  <c r="E839" i="10"/>
  <c r="E838" i="10"/>
  <c r="E837" i="10"/>
  <c r="E836" i="10"/>
  <c r="E835" i="10"/>
  <c r="E834" i="10"/>
  <c r="E833" i="10"/>
  <c r="E832" i="10"/>
  <c r="E831" i="10"/>
  <c r="E830" i="10"/>
  <c r="E829" i="10"/>
  <c r="E828" i="10"/>
  <c r="E827" i="10"/>
  <c r="E826" i="10"/>
  <c r="E824" i="10"/>
  <c r="E823" i="10"/>
  <c r="E822" i="10"/>
  <c r="E820" i="10"/>
  <c r="E819" i="10"/>
  <c r="E818" i="10"/>
  <c r="E814" i="10"/>
  <c r="E808" i="10"/>
  <c r="E803" i="10"/>
  <c r="E795" i="10"/>
  <c r="E773" i="10"/>
  <c r="E768" i="10"/>
  <c r="E760" i="10"/>
  <c r="E749" i="10"/>
  <c r="E745" i="10"/>
  <c r="E730" i="10"/>
  <c r="E728" i="10"/>
  <c r="E724" i="10"/>
  <c r="E722" i="10"/>
  <c r="E718" i="10"/>
  <c r="E715" i="10"/>
  <c r="E712" i="10"/>
  <c r="E711" i="10"/>
  <c r="E694" i="10"/>
  <c r="E1046" i="10" l="1"/>
  <c r="E1045" i="10"/>
  <c r="E1044" i="10"/>
  <c r="E1043" i="10"/>
  <c r="E1042" i="10"/>
  <c r="E1041" i="10"/>
  <c r="E1040" i="10"/>
  <c r="E1039" i="10"/>
  <c r="E1038" i="10"/>
  <c r="E1037" i="10"/>
  <c r="E1036" i="10"/>
  <c r="E1035" i="10"/>
  <c r="E1034" i="10"/>
  <c r="E1033" i="10"/>
  <c r="E1032" i="10"/>
  <c r="E1031" i="10"/>
  <c r="E1030" i="10"/>
  <c r="E1029" i="10"/>
  <c r="E1028" i="10"/>
  <c r="E1027" i="10"/>
  <c r="E1026" i="10"/>
  <c r="E1025" i="10"/>
  <c r="E1024" i="10"/>
  <c r="E1022" i="10"/>
  <c r="E1021" i="10"/>
  <c r="E1020" i="10"/>
  <c r="E1018" i="10"/>
  <c r="E1017" i="10"/>
  <c r="E897" i="10"/>
  <c r="E1704" i="10" l="1"/>
  <c r="E1691" i="10"/>
  <c r="E1687" i="10"/>
  <c r="E1682" i="10"/>
  <c r="E1676" i="10"/>
  <c r="E1668" i="10"/>
  <c r="E1653" i="10"/>
  <c r="E1650" i="10"/>
  <c r="E1651" i="10"/>
  <c r="E1622" i="10" l="1"/>
  <c r="E1623" i="10"/>
  <c r="E1613" i="10"/>
  <c r="E1570" i="10"/>
  <c r="E1561" i="10"/>
  <c r="E1553" i="10"/>
  <c r="E1546" i="10"/>
  <c r="E1544" i="10"/>
  <c r="E1537" i="10"/>
  <c r="E1533" i="10"/>
</calcChain>
</file>

<file path=xl/sharedStrings.xml><?xml version="1.0" encoding="utf-8"?>
<sst xmlns="http://schemas.openxmlformats.org/spreadsheetml/2006/main" count="5066" uniqueCount="78">
  <si>
    <t>Stara</t>
  </si>
  <si>
    <t>HKL</t>
  </si>
  <si>
    <t>Palmia</t>
  </si>
  <si>
    <t>ulkoilmansuojelu</t>
  </si>
  <si>
    <t>ilmastonsuojelu</t>
  </si>
  <si>
    <t>alueiden puhtaanapito</t>
  </si>
  <si>
    <t>pääluokat</t>
  </si>
  <si>
    <t>alaluokat</t>
  </si>
  <si>
    <t>vuosi</t>
  </si>
  <si>
    <t>virasto</t>
  </si>
  <si>
    <t>summa</t>
  </si>
  <si>
    <t>tuotot</t>
  </si>
  <si>
    <t>Helsingin Tukkutori</t>
  </si>
  <si>
    <t>jätehuolto</t>
  </si>
  <si>
    <t>Oiva Akatemia</t>
  </si>
  <si>
    <t>Ruotsinkielinen työväenopisto</t>
  </si>
  <si>
    <t>Rakennusvalvontavirasto</t>
  </si>
  <si>
    <t>Sosiaali- ja terveysvirasto</t>
  </si>
  <si>
    <t>Kaupunginkanslia</t>
  </si>
  <si>
    <t>Kaupunkisuunnitteluvirasto</t>
  </si>
  <si>
    <t>Nuorisoasiainkeskus</t>
  </si>
  <si>
    <t>Ympäristökeskus</t>
  </si>
  <si>
    <t>Asuntotuotantotoimisto</t>
  </si>
  <si>
    <t>Hankintakeskus</t>
  </si>
  <si>
    <t>Helsingin Satama</t>
  </si>
  <si>
    <t>Kaupunginkirjasto</t>
  </si>
  <si>
    <t>Kaupunginmuseo</t>
  </si>
  <si>
    <t>Kaupunginorkesteri</t>
  </si>
  <si>
    <t>Kiinteistövirasto</t>
  </si>
  <si>
    <t>Korkeasaaren eläintarha</t>
  </si>
  <si>
    <t>Kulttuurikeskus</t>
  </si>
  <si>
    <t>Liikuntavirasto</t>
  </si>
  <si>
    <t>Nuorisoasinkeskus</t>
  </si>
  <si>
    <t>Opetusvirasto</t>
  </si>
  <si>
    <t>Pelastuslaitos</t>
  </si>
  <si>
    <t>Rakennusvirasto</t>
  </si>
  <si>
    <t>Suomenkielinen työväenopisto</t>
  </si>
  <si>
    <t>Taidemuseo</t>
  </si>
  <si>
    <t>Tarkastusvirasto</t>
  </si>
  <si>
    <t>Tietokeskus</t>
  </si>
  <si>
    <t>Työterveyskeskus</t>
  </si>
  <si>
    <t>Varhaiskasvatusvirasto</t>
  </si>
  <si>
    <t>Helsingin Energia</t>
  </si>
  <si>
    <t>Taloushallintopalvelu</t>
  </si>
  <si>
    <t>luonnon- ja maisemansuojelu</t>
  </si>
  <si>
    <t>vesiensuojelu ja jätevesien käsittely</t>
  </si>
  <si>
    <t>ympäristökasvatus</t>
  </si>
  <si>
    <t>investoinnit</t>
  </si>
  <si>
    <t>ympäristöhallinto</t>
  </si>
  <si>
    <t>ympäristöjohtaminen</t>
  </si>
  <si>
    <t>ympäristöperusteiset verot ja veroluonteiset maksut</t>
  </si>
  <si>
    <t>ekotehokkuutta parantava toiminta</t>
  </si>
  <si>
    <t>maaperän ja pohjaveden suojelu</t>
  </si>
  <si>
    <t>muut ympäristöinvestoinnit</t>
  </si>
  <si>
    <t>ilmasto- ja ympäristöystävällinen liikkuminen</t>
  </si>
  <si>
    <t>melun ja tärinän torjunta</t>
  </si>
  <si>
    <t>Helsingin kaupunki</t>
  </si>
  <si>
    <t>kulut</t>
  </si>
  <si>
    <t>ympäristöjohtaminen ja sen kehittäminen</t>
  </si>
  <si>
    <t>ekotehokkuus</t>
  </si>
  <si>
    <t>Hallintokeskus</t>
  </si>
  <si>
    <t>ympärisökasvatus</t>
  </si>
  <si>
    <t>ympäristöperusteiset verot ja veroluontoiset maksut</t>
  </si>
  <si>
    <t>muut ympäristönsuojelutoimenpiteet</t>
  </si>
  <si>
    <t>Talous- ja suunnittelukeskus</t>
  </si>
  <si>
    <t>Henkilöstökeskus</t>
  </si>
  <si>
    <t>Palvelukeskus</t>
  </si>
  <si>
    <t>ympäristö- ja ilmastoystävällinen liikkuminen</t>
  </si>
  <si>
    <t>Sosiaali- ja terveystoimiala</t>
  </si>
  <si>
    <t>Kaupunkiympäristön toimiala</t>
  </si>
  <si>
    <t>Kulttuurin ja vapaa-ajan toimiala</t>
  </si>
  <si>
    <t>Kasvatuksen ja koulutuksen toimiala</t>
  </si>
  <si>
    <t>kiertotalous</t>
  </si>
  <si>
    <t>Sosiaali- ja tervestoimiala</t>
  </si>
  <si>
    <t>Kulttuuri- ja vapaa-ajan toimiala</t>
  </si>
  <si>
    <t>investoinnint</t>
  </si>
  <si>
    <t>Kanslia</t>
  </si>
  <si>
    <t>Sosiaali-, terveys- ja pelastustoimiala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</si>
</sst>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">
    <xf numFmtId="0" fontId="0" fillId="0" borderId="0"/>
    <xf numFmtId="0" fontId="2" fillId="0" borderId="0"/>
    <xf numFmtId="9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7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1" fontId="4" fillId="0" borderId="0" xfId="9" applyNumberFormat="1" applyFont="1" applyFill="1" applyBorder="1" applyProtection="1">
      <protection locked="0"/>
    </xf>
    <xf numFmtId="1" fontId="5" fillId="0" borderId="0" xfId="9" applyNumberFormat="1" applyFont="1" applyFill="1" applyBorder="1"/>
    <xf numFmtId="1" fontId="0" fillId="0" borderId="0" xfId="0" applyNumberFormat="1"/>
    <xf numFmtId="1" fontId="5" fillId="0" borderId="0" xfId="9" applyNumberFormat="1" applyFont="1" applyBorder="1"/>
    <xf numFmtId="1" fontId="4" fillId="0" borderId="0" xfId="9" applyNumberFormat="1" applyFont="1" applyBorder="1"/>
    <xf numFmtId="1" fontId="5" fillId="0" borderId="0" xfId="9" applyNumberFormat="1" applyFont="1" applyFill="1" applyBorder="1" applyProtection="1"/>
    <xf numFmtId="1" fontId="4" fillId="0" borderId="0" xfId="9" applyNumberFormat="1" applyFont="1" applyFill="1" applyBorder="1"/>
    <xf numFmtId="1" fontId="4" fillId="0" borderId="0" xfId="9" applyNumberFormat="1" applyFont="1" applyFill="1" applyBorder="1" applyAlignment="1">
      <alignment wrapText="1"/>
    </xf>
    <xf numFmtId="1" fontId="6" fillId="0" borderId="0" xfId="9" applyNumberFormat="1" applyFont="1" applyFill="1" applyBorder="1"/>
    <xf numFmtId="1" fontId="3" fillId="0" borderId="0" xfId="0" applyNumberFormat="1" applyFont="1"/>
    <xf numFmtId="1" fontId="4" fillId="0" borderId="0" xfId="0" applyNumberFormat="1" applyFont="1"/>
    <xf numFmtId="0" fontId="5" fillId="0" borderId="0" xfId="0" applyFont="1"/>
    <xf numFmtId="2" fontId="5" fillId="0" borderId="0" xfId="0" applyNumberFormat="1" applyFont="1"/>
    <xf numFmtId="2" fontId="4" fillId="0" borderId="0" xfId="0" applyNumberFormat="1" applyFont="1"/>
    <xf numFmtId="2" fontId="0" fillId="0" borderId="0" xfId="0" applyNumberFormat="1"/>
    <xf numFmtId="4" fontId="5" fillId="0" borderId="0" xfId="0" applyNumberFormat="1" applyFont="1"/>
    <xf numFmtId="4" fontId="4" fillId="0" borderId="0" xfId="0" applyNumberFormat="1" applyFont="1"/>
    <xf numFmtId="3" fontId="3" fillId="0" borderId="0" xfId="0" applyNumberFormat="1" applyFont="1"/>
    <xf numFmtId="4" fontId="0" fillId="0" borderId="0" xfId="0" applyNumberFormat="1"/>
  </cellXfs>
  <cellStyles count="10">
    <cellStyle name="Erotin 2" xfId="3" xr:uid="{00000000-0005-0000-0000-000000000000}"/>
    <cellStyle name="Erotin 3" xfId="6" xr:uid="{00000000-0005-0000-0000-000001000000}"/>
    <cellStyle name="Normaali" xfId="0" builtinId="0"/>
    <cellStyle name="Normaali 2" xfId="1" xr:uid="{00000000-0005-0000-0000-000003000000}"/>
    <cellStyle name="Normaali 2 2" xfId="8" xr:uid="{00000000-0005-0000-0000-000004000000}"/>
    <cellStyle name="Normaali 3" xfId="5" xr:uid="{00000000-0005-0000-0000-000005000000}"/>
    <cellStyle name="Pilkku" xfId="9" builtinId="3"/>
    <cellStyle name="Prosentti 2" xfId="2" xr:uid="{00000000-0005-0000-0000-000007000000}"/>
    <cellStyle name="Prosentti 3" xfId="4" xr:uid="{00000000-0005-0000-0000-000008000000}"/>
    <cellStyle name="Prosentti 4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08"/>
  <sheetViews>
    <sheetView tabSelected="1" workbookViewId="0"/>
  </sheetViews>
  <sheetFormatPr defaultRowHeight="12.75" x14ac:dyDescent="0.2"/>
  <cols>
    <col min="1" max="1" width="11.85546875" customWidth="1"/>
    <col min="2" max="2" width="43.42578125" customWidth="1"/>
    <col min="4" max="4" width="31.140625" customWidth="1"/>
    <col min="5" max="5" width="15.42578125" style="7" customWidth="1"/>
    <col min="6" max="6" width="13.5703125" bestFit="1" customWidth="1"/>
  </cols>
  <sheetData>
    <row r="1" spans="1:7" x14ac:dyDescent="0.2">
      <c r="A1" s="2" t="s">
        <v>6</v>
      </c>
      <c r="B1" s="2" t="s">
        <v>7</v>
      </c>
      <c r="C1" s="2" t="s">
        <v>8</v>
      </c>
      <c r="D1" s="2" t="s">
        <v>9</v>
      </c>
      <c r="E1" s="14" t="s">
        <v>10</v>
      </c>
    </row>
    <row r="2" spans="1:7" x14ac:dyDescent="0.2">
      <c r="A2" s="1" t="s">
        <v>11</v>
      </c>
      <c r="B2" s="1" t="s">
        <v>3</v>
      </c>
      <c r="C2" s="1">
        <v>2023</v>
      </c>
      <c r="D2" s="1" t="s">
        <v>69</v>
      </c>
      <c r="E2" s="21">
        <v>1567741</v>
      </c>
    </row>
    <row r="3" spans="1:7" x14ac:dyDescent="0.2">
      <c r="A3" s="1" t="s">
        <v>11</v>
      </c>
      <c r="B3" s="1" t="s">
        <v>4</v>
      </c>
      <c r="C3" s="1">
        <v>2023</v>
      </c>
      <c r="D3" s="1" t="s">
        <v>56</v>
      </c>
      <c r="E3" s="21">
        <v>63813.06</v>
      </c>
    </row>
    <row r="4" spans="1:7" x14ac:dyDescent="0.2">
      <c r="A4" s="1" t="s">
        <v>11</v>
      </c>
      <c r="B4" s="1" t="s">
        <v>45</v>
      </c>
      <c r="C4" s="1">
        <v>2023</v>
      </c>
      <c r="D4" s="1" t="s">
        <v>56</v>
      </c>
      <c r="E4" s="21">
        <v>81928.81</v>
      </c>
      <c r="F4" s="1"/>
      <c r="G4" s="1"/>
    </row>
    <row r="5" spans="1:7" x14ac:dyDescent="0.2">
      <c r="A5" s="1" t="s">
        <v>11</v>
      </c>
      <c r="B5" s="1" t="s">
        <v>45</v>
      </c>
      <c r="C5" s="1">
        <v>2023</v>
      </c>
      <c r="D5" s="1" t="s">
        <v>77</v>
      </c>
      <c r="E5" s="21">
        <v>121300</v>
      </c>
      <c r="F5" s="1"/>
      <c r="G5" s="1"/>
    </row>
    <row r="6" spans="1:7" x14ac:dyDescent="0.2">
      <c r="A6" s="1" t="s">
        <v>11</v>
      </c>
      <c r="B6" s="1" t="s">
        <v>13</v>
      </c>
      <c r="C6" s="1">
        <v>2023</v>
      </c>
      <c r="D6" s="1" t="s">
        <v>1</v>
      </c>
      <c r="E6" s="21">
        <v>83745.64</v>
      </c>
      <c r="F6" s="1"/>
      <c r="G6" s="1"/>
    </row>
    <row r="7" spans="1:7" x14ac:dyDescent="0.2">
      <c r="A7" s="1" t="s">
        <v>11</v>
      </c>
      <c r="B7" s="1" t="s">
        <v>13</v>
      </c>
      <c r="C7" s="1">
        <v>2023</v>
      </c>
      <c r="D7" s="1" t="s">
        <v>0</v>
      </c>
      <c r="E7" s="21">
        <v>77156.31</v>
      </c>
      <c r="F7" s="1"/>
      <c r="G7" s="1"/>
    </row>
    <row r="8" spans="1:7" x14ac:dyDescent="0.2">
      <c r="A8" s="1" t="s">
        <v>11</v>
      </c>
      <c r="B8" s="1" t="s">
        <v>52</v>
      </c>
      <c r="C8" s="1">
        <v>2023</v>
      </c>
      <c r="D8" s="1" t="s">
        <v>77</v>
      </c>
      <c r="E8" s="21">
        <v>181900</v>
      </c>
      <c r="F8" s="1"/>
      <c r="G8" s="1"/>
    </row>
    <row r="9" spans="1:7" x14ac:dyDescent="0.2">
      <c r="A9" s="1" t="s">
        <v>11</v>
      </c>
      <c r="B9" s="1" t="s">
        <v>46</v>
      </c>
      <c r="C9" s="1">
        <v>2023</v>
      </c>
      <c r="D9" s="1" t="s">
        <v>71</v>
      </c>
      <c r="E9" s="21">
        <v>41595</v>
      </c>
      <c r="F9" s="1"/>
      <c r="G9" s="1"/>
    </row>
    <row r="10" spans="1:7" x14ac:dyDescent="0.2">
      <c r="A10" s="1" t="s">
        <v>11</v>
      </c>
      <c r="B10" s="1" t="s">
        <v>46</v>
      </c>
      <c r="C10" s="1">
        <v>2023</v>
      </c>
      <c r="D10" s="1" t="s">
        <v>70</v>
      </c>
      <c r="E10" s="21">
        <v>72575</v>
      </c>
      <c r="F10" s="1"/>
      <c r="G10" s="1"/>
    </row>
    <row r="11" spans="1:7" x14ac:dyDescent="0.2">
      <c r="A11" s="1" t="s">
        <v>11</v>
      </c>
      <c r="B11" s="1" t="s">
        <v>72</v>
      </c>
      <c r="C11" s="1">
        <v>2023</v>
      </c>
      <c r="D11" s="1" t="s">
        <v>77</v>
      </c>
      <c r="E11" s="21">
        <v>145195.18</v>
      </c>
      <c r="F11" s="1"/>
      <c r="G11" s="1"/>
    </row>
    <row r="12" spans="1:7" x14ac:dyDescent="0.2">
      <c r="A12" s="1" t="s">
        <v>11</v>
      </c>
      <c r="B12" s="1" t="s">
        <v>72</v>
      </c>
      <c r="C12" s="1">
        <v>2023</v>
      </c>
      <c r="D12" s="1" t="s">
        <v>66</v>
      </c>
      <c r="E12" s="21">
        <v>124674</v>
      </c>
      <c r="F12" s="1"/>
      <c r="G12" s="1"/>
    </row>
    <row r="13" spans="1:7" x14ac:dyDescent="0.2">
      <c r="A13" s="1" t="s">
        <v>11</v>
      </c>
      <c r="B13" s="1" t="s">
        <v>72</v>
      </c>
      <c r="C13" s="1">
        <v>2023</v>
      </c>
      <c r="D13" s="1" t="s">
        <v>56</v>
      </c>
      <c r="E13" s="21">
        <v>97985.19</v>
      </c>
      <c r="F13" s="1"/>
      <c r="G13" s="1"/>
    </row>
    <row r="14" spans="1:7" x14ac:dyDescent="0.2">
      <c r="A14" s="1" t="s">
        <v>11</v>
      </c>
      <c r="B14" s="1" t="s">
        <v>72</v>
      </c>
      <c r="C14" s="1">
        <v>2023</v>
      </c>
      <c r="D14" s="1" t="s">
        <v>70</v>
      </c>
      <c r="E14" s="21">
        <v>7010</v>
      </c>
      <c r="F14" s="1"/>
      <c r="G14" s="1"/>
    </row>
    <row r="15" spans="1:7" x14ac:dyDescent="0.2">
      <c r="A15" s="1" t="s">
        <v>11</v>
      </c>
      <c r="B15" s="1" t="s">
        <v>72</v>
      </c>
      <c r="C15" s="1">
        <v>2023</v>
      </c>
      <c r="D15" s="1" t="s">
        <v>0</v>
      </c>
      <c r="E15" s="21">
        <v>348010.69</v>
      </c>
      <c r="F15" s="1"/>
      <c r="G15" s="1"/>
    </row>
    <row r="16" spans="1:7" x14ac:dyDescent="0.2">
      <c r="A16" s="1" t="s">
        <v>11</v>
      </c>
      <c r="B16" s="1" t="s">
        <v>48</v>
      </c>
      <c r="C16" s="1">
        <v>2023</v>
      </c>
      <c r="D16" s="1" t="s">
        <v>69</v>
      </c>
      <c r="E16" s="21">
        <v>449836</v>
      </c>
      <c r="F16" s="1"/>
      <c r="G16" s="1"/>
    </row>
    <row r="17" spans="1:7" x14ac:dyDescent="0.2">
      <c r="A17" s="1" t="s">
        <v>57</v>
      </c>
      <c r="B17" s="1" t="s">
        <v>3</v>
      </c>
      <c r="C17" s="1">
        <v>2023</v>
      </c>
      <c r="D17" s="1" t="s">
        <v>69</v>
      </c>
      <c r="E17" s="21">
        <v>6030930</v>
      </c>
      <c r="F17" s="1"/>
      <c r="G17" s="1"/>
    </row>
    <row r="18" spans="1:7" x14ac:dyDescent="0.2">
      <c r="A18" s="1" t="s">
        <v>57</v>
      </c>
      <c r="B18" s="1" t="s">
        <v>3</v>
      </c>
      <c r="C18" s="1">
        <v>2023</v>
      </c>
      <c r="D18" s="1" t="s">
        <v>70</v>
      </c>
      <c r="E18" s="21">
        <v>14800</v>
      </c>
      <c r="F18" s="21"/>
      <c r="G18" s="1"/>
    </row>
    <row r="19" spans="1:7" x14ac:dyDescent="0.2">
      <c r="A19" s="1" t="s">
        <v>57</v>
      </c>
      <c r="B19" s="1" t="s">
        <v>4</v>
      </c>
      <c r="C19" s="1">
        <v>2023</v>
      </c>
      <c r="D19" s="1" t="s">
        <v>56</v>
      </c>
      <c r="E19" s="21">
        <v>315088.65000000002</v>
      </c>
    </row>
    <row r="20" spans="1:7" x14ac:dyDescent="0.2">
      <c r="A20" s="1" t="s">
        <v>57</v>
      </c>
      <c r="B20" s="1" t="s">
        <v>4</v>
      </c>
      <c r="C20" s="1">
        <v>2023</v>
      </c>
      <c r="D20" s="1" t="s">
        <v>18</v>
      </c>
      <c r="E20" s="21">
        <v>73914.289999999994</v>
      </c>
    </row>
    <row r="21" spans="1:7" x14ac:dyDescent="0.2">
      <c r="A21" s="1" t="s">
        <v>57</v>
      </c>
      <c r="B21" s="1" t="s">
        <v>4</v>
      </c>
      <c r="C21" s="1">
        <v>2023</v>
      </c>
      <c r="D21" s="1" t="s">
        <v>69</v>
      </c>
      <c r="E21" s="21">
        <v>13826489</v>
      </c>
    </row>
    <row r="22" spans="1:7" x14ac:dyDescent="0.2">
      <c r="A22" s="1" t="s">
        <v>57</v>
      </c>
      <c r="B22" s="1" t="s">
        <v>4</v>
      </c>
      <c r="C22" s="1">
        <v>2023</v>
      </c>
      <c r="D22" s="1" t="s">
        <v>0</v>
      </c>
      <c r="E22" s="21">
        <f>15022.35+3929.28</f>
        <v>18951.63</v>
      </c>
    </row>
    <row r="23" spans="1:7" x14ac:dyDescent="0.2">
      <c r="A23" s="1" t="s">
        <v>57</v>
      </c>
      <c r="B23" s="1" t="s">
        <v>4</v>
      </c>
      <c r="C23" s="1">
        <v>2023</v>
      </c>
      <c r="D23" s="1" t="s">
        <v>1</v>
      </c>
      <c r="E23" s="21">
        <v>147573.96</v>
      </c>
    </row>
    <row r="24" spans="1:7" x14ac:dyDescent="0.2">
      <c r="A24" s="1" t="s">
        <v>57</v>
      </c>
      <c r="B24" s="1" t="s">
        <v>4</v>
      </c>
      <c r="C24" s="1">
        <v>2023</v>
      </c>
      <c r="D24" s="1" t="s">
        <v>77</v>
      </c>
      <c r="E24" s="21">
        <v>278470</v>
      </c>
    </row>
    <row r="25" spans="1:7" x14ac:dyDescent="0.2">
      <c r="A25" s="1" t="s">
        <v>57</v>
      </c>
      <c r="B25" s="1" t="s">
        <v>4</v>
      </c>
      <c r="C25" s="1">
        <v>2023</v>
      </c>
      <c r="D25" s="1" t="s">
        <v>70</v>
      </c>
      <c r="E25" s="21">
        <f>40600+26500</f>
        <v>67100</v>
      </c>
    </row>
    <row r="26" spans="1:7" x14ac:dyDescent="0.2">
      <c r="A26" s="1" t="s">
        <v>57</v>
      </c>
      <c r="B26" s="1" t="s">
        <v>45</v>
      </c>
      <c r="C26" s="1">
        <v>2023</v>
      </c>
      <c r="D26" s="1" t="s">
        <v>56</v>
      </c>
      <c r="E26" s="21">
        <v>101215.82</v>
      </c>
    </row>
    <row r="27" spans="1:7" x14ac:dyDescent="0.2">
      <c r="A27" s="1" t="s">
        <v>57</v>
      </c>
      <c r="B27" s="1" t="s">
        <v>45</v>
      </c>
      <c r="C27" s="1">
        <v>2023</v>
      </c>
      <c r="D27" s="1" t="s">
        <v>56</v>
      </c>
      <c r="E27" s="21">
        <v>734216.69</v>
      </c>
    </row>
    <row r="28" spans="1:7" x14ac:dyDescent="0.2">
      <c r="A28" s="1" t="s">
        <v>57</v>
      </c>
      <c r="B28" s="1" t="s">
        <v>45</v>
      </c>
      <c r="C28" s="1">
        <v>2023</v>
      </c>
      <c r="D28" s="1" t="s">
        <v>69</v>
      </c>
      <c r="E28" s="21">
        <v>5466281.0899999999</v>
      </c>
    </row>
    <row r="29" spans="1:7" x14ac:dyDescent="0.2">
      <c r="A29" s="1" t="s">
        <v>57</v>
      </c>
      <c r="B29" s="1" t="s">
        <v>45</v>
      </c>
      <c r="C29" s="1">
        <v>2023</v>
      </c>
      <c r="D29" s="1" t="s">
        <v>70</v>
      </c>
      <c r="E29" s="21">
        <v>43127.479999998897</v>
      </c>
    </row>
    <row r="30" spans="1:7" x14ac:dyDescent="0.2">
      <c r="A30" s="1" t="s">
        <v>57</v>
      </c>
      <c r="B30" s="1" t="s">
        <v>45</v>
      </c>
      <c r="C30" s="1">
        <v>2023</v>
      </c>
      <c r="D30" s="1" t="s">
        <v>1</v>
      </c>
      <c r="E30" s="21">
        <v>144664.64000000001</v>
      </c>
    </row>
    <row r="31" spans="1:7" x14ac:dyDescent="0.2">
      <c r="A31" s="1" t="s">
        <v>57</v>
      </c>
      <c r="B31" s="1" t="s">
        <v>45</v>
      </c>
      <c r="C31" s="1">
        <v>2023</v>
      </c>
      <c r="D31" s="1" t="s">
        <v>77</v>
      </c>
      <c r="E31" s="21">
        <v>413300</v>
      </c>
    </row>
    <row r="32" spans="1:7" x14ac:dyDescent="0.2">
      <c r="A32" s="1" t="s">
        <v>57</v>
      </c>
      <c r="B32" s="1" t="s">
        <v>45</v>
      </c>
      <c r="C32" s="1">
        <v>2023</v>
      </c>
      <c r="D32" s="1" t="s">
        <v>66</v>
      </c>
      <c r="E32" s="21">
        <v>4358.25</v>
      </c>
    </row>
    <row r="33" spans="1:5" x14ac:dyDescent="0.2">
      <c r="A33" s="1" t="s">
        <v>57</v>
      </c>
      <c r="B33" s="1" t="s">
        <v>45</v>
      </c>
      <c r="C33" s="1">
        <v>2023</v>
      </c>
      <c r="D33" s="1" t="s">
        <v>0</v>
      </c>
      <c r="E33" s="21">
        <f>2334+260248.61+3471</f>
        <v>266053.61</v>
      </c>
    </row>
    <row r="34" spans="1:5" x14ac:dyDescent="0.2">
      <c r="A34" s="1" t="s">
        <v>57</v>
      </c>
      <c r="B34" s="1" t="s">
        <v>13</v>
      </c>
      <c r="C34" s="1">
        <v>2023</v>
      </c>
      <c r="D34" s="1" t="s">
        <v>69</v>
      </c>
      <c r="E34" s="21">
        <v>2899905</v>
      </c>
    </row>
    <row r="35" spans="1:5" x14ac:dyDescent="0.2">
      <c r="A35" s="1" t="s">
        <v>57</v>
      </c>
      <c r="B35" s="1" t="s">
        <v>13</v>
      </c>
      <c r="C35" s="1">
        <v>2023</v>
      </c>
      <c r="D35" s="1" t="s">
        <v>1</v>
      </c>
      <c r="E35" s="21">
        <v>325766.99</v>
      </c>
    </row>
    <row r="36" spans="1:5" x14ac:dyDescent="0.2">
      <c r="A36" s="1" t="s">
        <v>57</v>
      </c>
      <c r="B36" s="1" t="s">
        <v>13</v>
      </c>
      <c r="C36" s="1">
        <v>2023</v>
      </c>
      <c r="D36" s="1" t="s">
        <v>18</v>
      </c>
      <c r="E36" s="21">
        <v>23227.13</v>
      </c>
    </row>
    <row r="37" spans="1:5" x14ac:dyDescent="0.2">
      <c r="A37" s="1" t="s">
        <v>57</v>
      </c>
      <c r="B37" s="1" t="s">
        <v>13</v>
      </c>
      <c r="C37" s="1">
        <v>2023</v>
      </c>
      <c r="D37" s="1" t="s">
        <v>70</v>
      </c>
      <c r="E37" s="21">
        <v>528874</v>
      </c>
    </row>
    <row r="38" spans="1:5" x14ac:dyDescent="0.2">
      <c r="A38" s="1" t="s">
        <v>57</v>
      </c>
      <c r="B38" s="1" t="s">
        <v>13</v>
      </c>
      <c r="C38" s="1">
        <v>2023</v>
      </c>
      <c r="D38" s="1" t="s">
        <v>71</v>
      </c>
      <c r="E38" s="21">
        <v>265798.31</v>
      </c>
    </row>
    <row r="39" spans="1:5" x14ac:dyDescent="0.2">
      <c r="A39" s="1" t="s">
        <v>57</v>
      </c>
      <c r="B39" s="1" t="s">
        <v>13</v>
      </c>
      <c r="C39" s="1">
        <v>2023</v>
      </c>
      <c r="D39" s="1" t="s">
        <v>66</v>
      </c>
      <c r="E39" s="21">
        <v>16827.25</v>
      </c>
    </row>
    <row r="40" spans="1:5" x14ac:dyDescent="0.2">
      <c r="A40" s="1" t="s">
        <v>57</v>
      </c>
      <c r="B40" s="1" t="s">
        <v>13</v>
      </c>
      <c r="C40" s="1">
        <v>2023</v>
      </c>
      <c r="D40" s="1" t="s">
        <v>77</v>
      </c>
      <c r="E40" s="21">
        <v>350316</v>
      </c>
    </row>
    <row r="41" spans="1:5" x14ac:dyDescent="0.2">
      <c r="A41" s="1" t="s">
        <v>57</v>
      </c>
      <c r="B41" s="1" t="s">
        <v>13</v>
      </c>
      <c r="C41" s="1">
        <v>2023</v>
      </c>
      <c r="D41" s="1" t="s">
        <v>0</v>
      </c>
      <c r="E41" s="21">
        <f>2242841.4+18238.8</f>
        <v>2261080.1999999997</v>
      </c>
    </row>
    <row r="42" spans="1:5" x14ac:dyDescent="0.2">
      <c r="A42" s="1" t="s">
        <v>57</v>
      </c>
      <c r="B42" s="1" t="s">
        <v>13</v>
      </c>
      <c r="C42" s="1">
        <v>2023</v>
      </c>
      <c r="D42" s="1" t="s">
        <v>43</v>
      </c>
      <c r="E42" s="21">
        <v>1030</v>
      </c>
    </row>
    <row r="43" spans="1:5" x14ac:dyDescent="0.2">
      <c r="A43" s="1" t="s">
        <v>57</v>
      </c>
      <c r="B43" s="1" t="s">
        <v>13</v>
      </c>
      <c r="C43" s="1">
        <v>2023</v>
      </c>
      <c r="D43" s="1" t="s">
        <v>38</v>
      </c>
      <c r="E43" s="21">
        <v>2699.79</v>
      </c>
    </row>
    <row r="44" spans="1:5" x14ac:dyDescent="0.2">
      <c r="A44" s="1" t="s">
        <v>57</v>
      </c>
      <c r="B44" s="1" t="s">
        <v>13</v>
      </c>
      <c r="C44" s="1">
        <v>2023</v>
      </c>
      <c r="D44" s="1" t="s">
        <v>40</v>
      </c>
      <c r="E44" s="21">
        <f>4934.12+994.02</f>
        <v>5928.1399999999994</v>
      </c>
    </row>
    <row r="45" spans="1:5" x14ac:dyDescent="0.2">
      <c r="A45" s="1" t="s">
        <v>57</v>
      </c>
      <c r="B45" s="1" t="s">
        <v>52</v>
      </c>
      <c r="C45" s="1">
        <v>2023</v>
      </c>
      <c r="D45" s="1" t="s">
        <v>69</v>
      </c>
      <c r="E45" s="21">
        <v>579300</v>
      </c>
    </row>
    <row r="46" spans="1:5" x14ac:dyDescent="0.2">
      <c r="A46" s="1" t="s">
        <v>57</v>
      </c>
      <c r="B46" s="1" t="s">
        <v>52</v>
      </c>
      <c r="C46" s="1">
        <v>2023</v>
      </c>
      <c r="D46" s="1" t="s">
        <v>77</v>
      </c>
      <c r="E46" s="21">
        <v>224600</v>
      </c>
    </row>
    <row r="47" spans="1:5" x14ac:dyDescent="0.2">
      <c r="A47" s="1" t="s">
        <v>57</v>
      </c>
      <c r="B47" s="1" t="s">
        <v>52</v>
      </c>
      <c r="C47" s="1">
        <v>2023</v>
      </c>
      <c r="D47" s="1" t="s">
        <v>0</v>
      </c>
      <c r="E47" s="21">
        <v>9669.9</v>
      </c>
    </row>
    <row r="48" spans="1:5" x14ac:dyDescent="0.2">
      <c r="A48" s="1" t="s">
        <v>57</v>
      </c>
      <c r="B48" s="1" t="s">
        <v>55</v>
      </c>
      <c r="C48" s="1">
        <v>2023</v>
      </c>
      <c r="D48" s="1" t="s">
        <v>1</v>
      </c>
      <c r="E48" s="21">
        <f>2771.5+74273.63</f>
        <v>77045.13</v>
      </c>
    </row>
    <row r="49" spans="1:5" x14ac:dyDescent="0.2">
      <c r="A49" s="1" t="s">
        <v>57</v>
      </c>
      <c r="B49" s="1" t="s">
        <v>55</v>
      </c>
      <c r="C49" s="1">
        <v>2023</v>
      </c>
      <c r="D49" s="1" t="s">
        <v>0</v>
      </c>
      <c r="E49" s="21">
        <v>62714.22</v>
      </c>
    </row>
    <row r="50" spans="1:5" x14ac:dyDescent="0.2">
      <c r="A50" s="1" t="s">
        <v>57</v>
      </c>
      <c r="B50" s="1" t="s">
        <v>55</v>
      </c>
      <c r="C50" s="1">
        <v>2023</v>
      </c>
      <c r="D50" s="1" t="s">
        <v>69</v>
      </c>
      <c r="E50" s="21">
        <v>447100</v>
      </c>
    </row>
    <row r="51" spans="1:5" x14ac:dyDescent="0.2">
      <c r="A51" s="1" t="s">
        <v>57</v>
      </c>
      <c r="B51" s="1" t="s">
        <v>44</v>
      </c>
      <c r="C51" s="1">
        <v>2023</v>
      </c>
      <c r="D51" s="1" t="s">
        <v>69</v>
      </c>
      <c r="E51" s="21">
        <v>3342809</v>
      </c>
    </row>
    <row r="52" spans="1:5" x14ac:dyDescent="0.2">
      <c r="A52" s="1" t="s">
        <v>57</v>
      </c>
      <c r="B52" s="1" t="s">
        <v>44</v>
      </c>
      <c r="C52" s="1">
        <v>2023</v>
      </c>
      <c r="D52" s="1" t="s">
        <v>70</v>
      </c>
      <c r="E52" s="21">
        <v>8600</v>
      </c>
    </row>
    <row r="53" spans="1:5" x14ac:dyDescent="0.2">
      <c r="A53" s="1" t="s">
        <v>57</v>
      </c>
      <c r="B53" s="1" t="s">
        <v>44</v>
      </c>
      <c r="C53" s="1">
        <v>2023</v>
      </c>
      <c r="D53" s="1" t="s">
        <v>66</v>
      </c>
      <c r="E53" s="21">
        <v>150000</v>
      </c>
    </row>
    <row r="54" spans="1:5" x14ac:dyDescent="0.2">
      <c r="A54" s="1" t="s">
        <v>57</v>
      </c>
      <c r="B54" s="1" t="s">
        <v>50</v>
      </c>
      <c r="C54" s="1">
        <v>2023</v>
      </c>
      <c r="D54" s="1" t="s">
        <v>56</v>
      </c>
      <c r="E54" s="21">
        <f>243000000*0.0224</f>
        <v>5443200</v>
      </c>
    </row>
    <row r="55" spans="1:5" x14ac:dyDescent="0.2">
      <c r="A55" s="1" t="s">
        <v>57</v>
      </c>
      <c r="B55" s="1" t="s">
        <v>50</v>
      </c>
      <c r="C55" s="1">
        <v>2023</v>
      </c>
      <c r="D55" s="1" t="s">
        <v>76</v>
      </c>
      <c r="E55" s="21">
        <v>1545.94</v>
      </c>
    </row>
    <row r="56" spans="1:5" x14ac:dyDescent="0.2">
      <c r="A56" s="1" t="s">
        <v>57</v>
      </c>
      <c r="B56" s="1" t="s">
        <v>50</v>
      </c>
      <c r="C56" s="1">
        <v>2023</v>
      </c>
      <c r="D56" s="1" t="s">
        <v>1</v>
      </c>
      <c r="E56" s="21">
        <v>27034.01</v>
      </c>
    </row>
    <row r="57" spans="1:5" x14ac:dyDescent="0.2">
      <c r="A57" s="1" t="s">
        <v>57</v>
      </c>
      <c r="B57" s="1" t="s">
        <v>50</v>
      </c>
      <c r="C57" s="1">
        <v>2023</v>
      </c>
      <c r="D57" s="1" t="s">
        <v>70</v>
      </c>
      <c r="E57" s="21">
        <v>24228.41</v>
      </c>
    </row>
    <row r="58" spans="1:5" x14ac:dyDescent="0.2">
      <c r="A58" s="1" t="s">
        <v>57</v>
      </c>
      <c r="B58" s="1" t="s">
        <v>50</v>
      </c>
      <c r="C58" s="1">
        <v>2023</v>
      </c>
      <c r="D58" s="1" t="s">
        <v>69</v>
      </c>
      <c r="E58" s="21">
        <v>59156.76</v>
      </c>
    </row>
    <row r="59" spans="1:5" x14ac:dyDescent="0.2">
      <c r="A59" s="1" t="s">
        <v>57</v>
      </c>
      <c r="B59" s="1" t="s">
        <v>50</v>
      </c>
      <c r="C59" s="1">
        <v>2023</v>
      </c>
      <c r="D59" s="1" t="s">
        <v>66</v>
      </c>
      <c r="E59" s="21">
        <v>27058.799999999999</v>
      </c>
    </row>
    <row r="60" spans="1:5" x14ac:dyDescent="0.2">
      <c r="A60" s="1" t="s">
        <v>57</v>
      </c>
      <c r="B60" s="1" t="s">
        <v>50</v>
      </c>
      <c r="C60" s="1">
        <v>2023</v>
      </c>
      <c r="D60" s="1" t="s">
        <v>77</v>
      </c>
      <c r="E60" s="21">
        <v>174505.44</v>
      </c>
    </row>
    <row r="61" spans="1:5" x14ac:dyDescent="0.2">
      <c r="A61" s="1" t="s">
        <v>57</v>
      </c>
      <c r="B61" s="1" t="s">
        <v>50</v>
      </c>
      <c r="C61" s="1">
        <v>2023</v>
      </c>
      <c r="D61" s="1" t="s">
        <v>0</v>
      </c>
      <c r="E61" s="21">
        <v>371174.85</v>
      </c>
    </row>
    <row r="62" spans="1:5" x14ac:dyDescent="0.2">
      <c r="A62" s="1" t="s">
        <v>57</v>
      </c>
      <c r="B62" s="1" t="s">
        <v>49</v>
      </c>
      <c r="C62" s="1">
        <v>2023</v>
      </c>
      <c r="D62" s="1" t="s">
        <v>56</v>
      </c>
      <c r="E62" s="21">
        <v>337000</v>
      </c>
    </row>
    <row r="63" spans="1:5" x14ac:dyDescent="0.2">
      <c r="A63" s="1" t="s">
        <v>57</v>
      </c>
      <c r="B63" s="1" t="s">
        <v>49</v>
      </c>
      <c r="C63" s="1">
        <v>2023</v>
      </c>
      <c r="D63" s="1" t="s">
        <v>70</v>
      </c>
      <c r="E63" s="21">
        <v>51500</v>
      </c>
    </row>
    <row r="64" spans="1:5" x14ac:dyDescent="0.2">
      <c r="A64" s="1" t="s">
        <v>57</v>
      </c>
      <c r="B64" s="1" t="s">
        <v>49</v>
      </c>
      <c r="C64" s="1">
        <v>2023</v>
      </c>
      <c r="D64" s="1" t="s">
        <v>18</v>
      </c>
      <c r="E64" s="21">
        <v>128250.6</v>
      </c>
    </row>
    <row r="65" spans="1:5" x14ac:dyDescent="0.2">
      <c r="A65" s="1" t="s">
        <v>57</v>
      </c>
      <c r="B65" s="1" t="s">
        <v>49</v>
      </c>
      <c r="C65" s="1">
        <v>2023</v>
      </c>
      <c r="D65" s="1" t="s">
        <v>66</v>
      </c>
      <c r="E65" s="21">
        <v>8937.1</v>
      </c>
    </row>
    <row r="66" spans="1:5" x14ac:dyDescent="0.2">
      <c r="A66" s="1" t="s">
        <v>57</v>
      </c>
      <c r="B66" s="1" t="s">
        <v>49</v>
      </c>
      <c r="C66" s="1">
        <v>2023</v>
      </c>
      <c r="D66" s="1" t="s">
        <v>69</v>
      </c>
      <c r="E66" s="21">
        <v>1195794</v>
      </c>
    </row>
    <row r="67" spans="1:5" x14ac:dyDescent="0.2">
      <c r="A67" s="1" t="s">
        <v>57</v>
      </c>
      <c r="B67" s="1" t="s">
        <v>49</v>
      </c>
      <c r="C67" s="1">
        <v>2023</v>
      </c>
      <c r="D67" s="1" t="s">
        <v>77</v>
      </c>
      <c r="E67" s="21">
        <v>262822</v>
      </c>
    </row>
    <row r="68" spans="1:5" x14ac:dyDescent="0.2">
      <c r="A68" s="1" t="s">
        <v>57</v>
      </c>
      <c r="B68" s="1" t="s">
        <v>49</v>
      </c>
      <c r="C68" s="1">
        <v>2023</v>
      </c>
      <c r="D68" s="1" t="s">
        <v>0</v>
      </c>
      <c r="E68" s="21">
        <v>52504.22</v>
      </c>
    </row>
    <row r="69" spans="1:5" x14ac:dyDescent="0.2">
      <c r="A69" s="1" t="s">
        <v>57</v>
      </c>
      <c r="B69" s="1" t="s">
        <v>46</v>
      </c>
      <c r="C69" s="1">
        <v>2023</v>
      </c>
      <c r="D69" s="1" t="s">
        <v>71</v>
      </c>
      <c r="E69" s="21">
        <v>1286260.49</v>
      </c>
    </row>
    <row r="70" spans="1:5" x14ac:dyDescent="0.2">
      <c r="A70" s="1" t="s">
        <v>57</v>
      </c>
      <c r="B70" s="1" t="s">
        <v>46</v>
      </c>
      <c r="C70" s="1">
        <v>2023</v>
      </c>
      <c r="D70" s="1" t="s">
        <v>69</v>
      </c>
      <c r="E70" s="21">
        <v>830328</v>
      </c>
    </row>
    <row r="71" spans="1:5" x14ac:dyDescent="0.2">
      <c r="A71" s="1" t="s">
        <v>57</v>
      </c>
      <c r="B71" s="1" t="s">
        <v>46</v>
      </c>
      <c r="C71" s="1">
        <v>2023</v>
      </c>
      <c r="D71" s="1" t="s">
        <v>66</v>
      </c>
      <c r="E71" s="21">
        <v>7300</v>
      </c>
    </row>
    <row r="72" spans="1:5" x14ac:dyDescent="0.2">
      <c r="A72" s="1" t="s">
        <v>57</v>
      </c>
      <c r="B72" s="1" t="s">
        <v>46</v>
      </c>
      <c r="C72" s="1">
        <v>2023</v>
      </c>
      <c r="D72" s="1" t="s">
        <v>18</v>
      </c>
      <c r="E72" s="21">
        <v>9779</v>
      </c>
    </row>
    <row r="73" spans="1:5" x14ac:dyDescent="0.2">
      <c r="A73" s="1" t="s">
        <v>57</v>
      </c>
      <c r="B73" s="1" t="s">
        <v>46</v>
      </c>
      <c r="C73" s="1">
        <v>2023</v>
      </c>
      <c r="D73" s="1" t="s">
        <v>70</v>
      </c>
      <c r="E73" s="21">
        <v>1123949</v>
      </c>
    </row>
    <row r="74" spans="1:5" x14ac:dyDescent="0.2">
      <c r="A74" s="1" t="s">
        <v>57</v>
      </c>
      <c r="B74" s="1" t="s">
        <v>72</v>
      </c>
      <c r="C74" s="1">
        <v>2023</v>
      </c>
      <c r="D74" s="1" t="s">
        <v>56</v>
      </c>
      <c r="E74" s="21">
        <v>185053.86</v>
      </c>
    </row>
    <row r="75" spans="1:5" x14ac:dyDescent="0.2">
      <c r="A75" s="1" t="s">
        <v>57</v>
      </c>
      <c r="B75" s="1" t="s">
        <v>72</v>
      </c>
      <c r="C75" s="1">
        <v>2023</v>
      </c>
      <c r="D75" s="1" t="s">
        <v>69</v>
      </c>
      <c r="E75" s="21">
        <v>557600</v>
      </c>
    </row>
    <row r="76" spans="1:5" x14ac:dyDescent="0.2">
      <c r="A76" s="1" t="s">
        <v>57</v>
      </c>
      <c r="B76" s="1" t="s">
        <v>72</v>
      </c>
      <c r="C76" s="1">
        <v>2023</v>
      </c>
      <c r="D76" s="1" t="s">
        <v>18</v>
      </c>
      <c r="E76" s="21">
        <v>982615.09</v>
      </c>
    </row>
    <row r="77" spans="1:5" x14ac:dyDescent="0.2">
      <c r="A77" s="1" t="s">
        <v>57</v>
      </c>
      <c r="B77" s="1" t="s">
        <v>72</v>
      </c>
      <c r="C77" s="1">
        <v>2023</v>
      </c>
      <c r="D77" s="1" t="s">
        <v>66</v>
      </c>
      <c r="E77" s="21">
        <v>2400</v>
      </c>
    </row>
    <row r="78" spans="1:5" x14ac:dyDescent="0.2">
      <c r="A78" s="1" t="s">
        <v>57</v>
      </c>
      <c r="B78" s="1" t="s">
        <v>72</v>
      </c>
      <c r="C78" s="1">
        <v>2023</v>
      </c>
      <c r="D78" s="1" t="s">
        <v>70</v>
      </c>
      <c r="E78" s="21">
        <v>6500</v>
      </c>
    </row>
    <row r="79" spans="1:5" x14ac:dyDescent="0.2">
      <c r="A79" s="1" t="s">
        <v>57</v>
      </c>
      <c r="B79" s="1" t="s">
        <v>72</v>
      </c>
      <c r="C79" s="1">
        <v>2023</v>
      </c>
      <c r="D79" s="1" t="s">
        <v>77</v>
      </c>
      <c r="E79" s="21">
        <v>1731700.21</v>
      </c>
    </row>
    <row r="80" spans="1:5" x14ac:dyDescent="0.2">
      <c r="A80" s="1" t="s">
        <v>57</v>
      </c>
      <c r="B80" s="1" t="s">
        <v>72</v>
      </c>
      <c r="C80" s="1">
        <v>2023</v>
      </c>
      <c r="D80" s="1" t="s">
        <v>0</v>
      </c>
      <c r="E80" s="21">
        <v>106996.22</v>
      </c>
    </row>
    <row r="81" spans="1:5" x14ac:dyDescent="0.2">
      <c r="A81" s="1" t="s">
        <v>57</v>
      </c>
      <c r="B81" s="1" t="s">
        <v>5</v>
      </c>
      <c r="C81" s="1">
        <v>2023</v>
      </c>
      <c r="D81" s="1" t="s">
        <v>77</v>
      </c>
      <c r="E81" s="21">
        <v>48525</v>
      </c>
    </row>
    <row r="82" spans="1:5" x14ac:dyDescent="0.2">
      <c r="A82" s="1" t="s">
        <v>57</v>
      </c>
      <c r="B82" s="1" t="s">
        <v>5</v>
      </c>
      <c r="C82" s="1">
        <v>2023</v>
      </c>
      <c r="D82" s="1" t="s">
        <v>69</v>
      </c>
      <c r="E82" s="21">
        <v>15887823</v>
      </c>
    </row>
    <row r="83" spans="1:5" x14ac:dyDescent="0.2">
      <c r="A83" s="1" t="s">
        <v>57</v>
      </c>
      <c r="B83" s="1" t="s">
        <v>48</v>
      </c>
      <c r="C83" s="1">
        <v>2023</v>
      </c>
      <c r="D83" s="1" t="s">
        <v>69</v>
      </c>
      <c r="E83" s="21">
        <v>3746594</v>
      </c>
    </row>
    <row r="84" spans="1:5" x14ac:dyDescent="0.2">
      <c r="A84" s="1" t="s">
        <v>57</v>
      </c>
      <c r="B84" s="1" t="s">
        <v>54</v>
      </c>
      <c r="C84" s="1">
        <v>2023</v>
      </c>
      <c r="D84" s="1" t="s">
        <v>56</v>
      </c>
      <c r="E84" s="21">
        <v>992910</v>
      </c>
    </row>
    <row r="85" spans="1:5" x14ac:dyDescent="0.2">
      <c r="A85" s="1" t="s">
        <v>57</v>
      </c>
      <c r="B85" s="1" t="s">
        <v>54</v>
      </c>
      <c r="C85" s="1">
        <v>2023</v>
      </c>
      <c r="D85" s="1" t="s">
        <v>77</v>
      </c>
      <c r="E85" s="21">
        <v>1463726.61</v>
      </c>
    </row>
    <row r="86" spans="1:5" x14ac:dyDescent="0.2">
      <c r="A86" s="1" t="s">
        <v>57</v>
      </c>
      <c r="B86" s="1" t="s">
        <v>54</v>
      </c>
      <c r="C86" s="1">
        <v>2023</v>
      </c>
      <c r="D86" s="1" t="s">
        <v>56</v>
      </c>
      <c r="E86" s="21">
        <v>60760</v>
      </c>
    </row>
    <row r="87" spans="1:5" x14ac:dyDescent="0.2">
      <c r="A87" s="1" t="s">
        <v>57</v>
      </c>
      <c r="B87" s="1" t="s">
        <v>54</v>
      </c>
      <c r="C87" s="1">
        <v>2023</v>
      </c>
      <c r="D87" s="1" t="s">
        <v>77</v>
      </c>
      <c r="E87" s="21">
        <v>31190</v>
      </c>
    </row>
    <row r="88" spans="1:5" x14ac:dyDescent="0.2">
      <c r="A88" s="1" t="s">
        <v>57</v>
      </c>
      <c r="B88" s="1" t="s">
        <v>54</v>
      </c>
      <c r="C88" s="1">
        <v>2023</v>
      </c>
      <c r="D88" s="1" t="s">
        <v>56</v>
      </c>
      <c r="E88" s="21">
        <v>3634721.14</v>
      </c>
    </row>
    <row r="89" spans="1:5" x14ac:dyDescent="0.2">
      <c r="A89" s="1" t="s">
        <v>57</v>
      </c>
      <c r="B89" s="1" t="s">
        <v>54</v>
      </c>
      <c r="C89" s="1">
        <v>2023</v>
      </c>
      <c r="D89" s="1" t="s">
        <v>77</v>
      </c>
      <c r="E89" s="21">
        <v>2137638.2200000002</v>
      </c>
    </row>
    <row r="90" spans="1:5" x14ac:dyDescent="0.2">
      <c r="A90" s="1" t="s">
        <v>57</v>
      </c>
      <c r="B90" s="1" t="s">
        <v>54</v>
      </c>
      <c r="C90" s="1">
        <v>2023</v>
      </c>
      <c r="D90" s="1" t="s">
        <v>77</v>
      </c>
      <c r="E90" s="21">
        <v>54279.57</v>
      </c>
    </row>
    <row r="91" spans="1:5" x14ac:dyDescent="0.2">
      <c r="A91" s="1" t="s">
        <v>57</v>
      </c>
      <c r="B91" s="1" t="s">
        <v>54</v>
      </c>
      <c r="C91" s="1">
        <v>2023</v>
      </c>
      <c r="D91" s="1" t="s">
        <v>56</v>
      </c>
      <c r="E91" s="21">
        <v>99755.71</v>
      </c>
    </row>
    <row r="92" spans="1:5" x14ac:dyDescent="0.2">
      <c r="A92" s="1" t="s">
        <v>57</v>
      </c>
      <c r="B92" s="1" t="s">
        <v>54</v>
      </c>
      <c r="C92" s="1">
        <v>2023</v>
      </c>
      <c r="D92" s="1" t="s">
        <v>77</v>
      </c>
      <c r="E92" s="21">
        <v>1209.0999999999999</v>
      </c>
    </row>
    <row r="93" spans="1:5" x14ac:dyDescent="0.2">
      <c r="A93" s="1" t="s">
        <v>57</v>
      </c>
      <c r="B93" s="1" t="s">
        <v>54</v>
      </c>
      <c r="C93" s="1">
        <v>2023</v>
      </c>
      <c r="D93" s="1" t="s">
        <v>66</v>
      </c>
      <c r="E93" s="21">
        <v>3631.3</v>
      </c>
    </row>
    <row r="94" spans="1:5" x14ac:dyDescent="0.2">
      <c r="A94" s="1" t="s">
        <v>57</v>
      </c>
      <c r="B94" s="1" t="s">
        <v>54</v>
      </c>
      <c r="C94" s="1">
        <v>2023</v>
      </c>
      <c r="D94" s="1" t="s">
        <v>1</v>
      </c>
      <c r="E94" s="21">
        <v>282670.39</v>
      </c>
    </row>
    <row r="95" spans="1:5" x14ac:dyDescent="0.2">
      <c r="A95" s="1" t="s">
        <v>57</v>
      </c>
      <c r="B95" s="1" t="s">
        <v>54</v>
      </c>
      <c r="C95" s="1">
        <v>2023</v>
      </c>
      <c r="D95" s="1" t="s">
        <v>0</v>
      </c>
      <c r="E95" s="21">
        <v>381275.04</v>
      </c>
    </row>
    <row r="96" spans="1:5" x14ac:dyDescent="0.2">
      <c r="A96" s="1" t="s">
        <v>57</v>
      </c>
      <c r="B96" s="1" t="s">
        <v>54</v>
      </c>
      <c r="C96" s="1">
        <v>2023</v>
      </c>
      <c r="D96" s="1" t="s">
        <v>70</v>
      </c>
      <c r="E96" s="21">
        <f>5402.98+165000</f>
        <v>170402.98</v>
      </c>
    </row>
    <row r="97" spans="1:6" x14ac:dyDescent="0.2">
      <c r="A97" s="1" t="s">
        <v>57</v>
      </c>
      <c r="B97" s="1" t="s">
        <v>54</v>
      </c>
      <c r="C97" s="1">
        <v>2023</v>
      </c>
      <c r="D97" s="1" t="s">
        <v>69</v>
      </c>
      <c r="E97" s="21">
        <v>12891951</v>
      </c>
    </row>
    <row r="98" spans="1:6" x14ac:dyDescent="0.2">
      <c r="A98" s="1" t="s">
        <v>47</v>
      </c>
      <c r="B98" s="1" t="s">
        <v>4</v>
      </c>
      <c r="C98" s="1">
        <v>2023</v>
      </c>
      <c r="D98" s="1" t="s">
        <v>74</v>
      </c>
      <c r="E98" s="21">
        <v>145500</v>
      </c>
    </row>
    <row r="99" spans="1:6" x14ac:dyDescent="0.2">
      <c r="A99" s="1" t="s">
        <v>47</v>
      </c>
      <c r="B99" s="1" t="s">
        <v>4</v>
      </c>
      <c r="C99" s="1">
        <v>2023</v>
      </c>
      <c r="D99" s="1" t="s">
        <v>1</v>
      </c>
      <c r="E99" s="21">
        <v>36898.75</v>
      </c>
    </row>
    <row r="100" spans="1:6" x14ac:dyDescent="0.2">
      <c r="A100" s="1" t="s">
        <v>47</v>
      </c>
      <c r="B100" s="1" t="s">
        <v>4</v>
      </c>
      <c r="C100" s="1">
        <v>2023</v>
      </c>
      <c r="D100" s="1" t="s">
        <v>69</v>
      </c>
      <c r="E100" s="21">
        <v>7925161</v>
      </c>
    </row>
    <row r="101" spans="1:6" x14ac:dyDescent="0.2">
      <c r="A101" s="1" t="s">
        <v>47</v>
      </c>
      <c r="B101" s="1" t="s">
        <v>45</v>
      </c>
      <c r="C101" s="1">
        <v>2023</v>
      </c>
      <c r="D101" s="1" t="s">
        <v>69</v>
      </c>
      <c r="E101" s="21">
        <v>1728932</v>
      </c>
    </row>
    <row r="102" spans="1:6" x14ac:dyDescent="0.2">
      <c r="A102" s="1" t="s">
        <v>47</v>
      </c>
      <c r="B102" s="1" t="s">
        <v>45</v>
      </c>
      <c r="C102" s="1">
        <v>2023</v>
      </c>
      <c r="D102" s="1" t="s">
        <v>77</v>
      </c>
      <c r="E102" s="21">
        <v>740000</v>
      </c>
    </row>
    <row r="103" spans="1:6" x14ac:dyDescent="0.2">
      <c r="A103" s="1" t="s">
        <v>47</v>
      </c>
      <c r="B103" s="1" t="s">
        <v>13</v>
      </c>
      <c r="C103" s="1">
        <v>2023</v>
      </c>
      <c r="D103" s="1" t="s">
        <v>1</v>
      </c>
      <c r="E103" s="21">
        <v>3670.11</v>
      </c>
    </row>
    <row r="104" spans="1:6" x14ac:dyDescent="0.2">
      <c r="A104" s="1" t="s">
        <v>47</v>
      </c>
      <c r="B104" s="1" t="s">
        <v>13</v>
      </c>
      <c r="C104" s="1">
        <v>2023</v>
      </c>
      <c r="D104" s="1" t="s">
        <v>69</v>
      </c>
      <c r="E104" s="21">
        <v>265673</v>
      </c>
    </row>
    <row r="105" spans="1:6" x14ac:dyDescent="0.2">
      <c r="A105" s="1" t="s">
        <v>47</v>
      </c>
      <c r="B105" s="1" t="s">
        <v>52</v>
      </c>
      <c r="C105" s="1">
        <v>2023</v>
      </c>
      <c r="D105" s="1" t="s">
        <v>77</v>
      </c>
      <c r="E105" s="21">
        <v>319000</v>
      </c>
    </row>
    <row r="106" spans="1:6" x14ac:dyDescent="0.2">
      <c r="A106" s="1" t="s">
        <v>47</v>
      </c>
      <c r="B106" s="1" t="s">
        <v>52</v>
      </c>
      <c r="C106" s="1">
        <v>2023</v>
      </c>
      <c r="D106" s="1" t="s">
        <v>69</v>
      </c>
      <c r="E106" s="21">
        <v>10911074</v>
      </c>
    </row>
    <row r="107" spans="1:6" x14ac:dyDescent="0.2">
      <c r="A107" s="1" t="s">
        <v>47</v>
      </c>
      <c r="B107" s="1" t="s">
        <v>55</v>
      </c>
      <c r="C107" s="1">
        <v>2023</v>
      </c>
      <c r="D107" s="1" t="s">
        <v>1</v>
      </c>
      <c r="E107" s="21">
        <v>1018.65</v>
      </c>
    </row>
    <row r="108" spans="1:6" x14ac:dyDescent="0.2">
      <c r="A108" s="1" t="s">
        <v>47</v>
      </c>
      <c r="B108" s="1" t="s">
        <v>55</v>
      </c>
      <c r="C108" s="1">
        <v>2023</v>
      </c>
      <c r="D108" s="1" t="s">
        <v>69</v>
      </c>
      <c r="E108" s="21">
        <v>312609</v>
      </c>
      <c r="F108" s="23"/>
    </row>
    <row r="109" spans="1:6" x14ac:dyDescent="0.2">
      <c r="A109" s="1" t="s">
        <v>47</v>
      </c>
      <c r="B109" s="1" t="s">
        <v>44</v>
      </c>
      <c r="C109" s="1">
        <v>2023</v>
      </c>
      <c r="D109" s="1" t="s">
        <v>69</v>
      </c>
      <c r="E109" s="21">
        <v>1709861</v>
      </c>
      <c r="F109" s="23"/>
    </row>
    <row r="110" spans="1:6" x14ac:dyDescent="0.2">
      <c r="A110" s="1" t="s">
        <v>47</v>
      </c>
      <c r="B110" s="1" t="s">
        <v>72</v>
      </c>
      <c r="C110" s="1">
        <v>2023</v>
      </c>
      <c r="D110" s="1" t="s">
        <v>69</v>
      </c>
      <c r="E110" s="21">
        <v>3157599</v>
      </c>
      <c r="F110" s="23"/>
    </row>
    <row r="111" spans="1:6" x14ac:dyDescent="0.2">
      <c r="A111" s="1" t="s">
        <v>47</v>
      </c>
      <c r="B111" s="1" t="s">
        <v>54</v>
      </c>
      <c r="C111" s="1">
        <v>2023</v>
      </c>
      <c r="D111" s="1" t="s">
        <v>77</v>
      </c>
      <c r="E111" s="21">
        <v>558000</v>
      </c>
    </row>
    <row r="112" spans="1:6" x14ac:dyDescent="0.2">
      <c r="A112" s="1" t="s">
        <v>47</v>
      </c>
      <c r="B112" s="1" t="s">
        <v>54</v>
      </c>
      <c r="C112" s="1">
        <v>2023</v>
      </c>
      <c r="D112" s="1" t="s">
        <v>69</v>
      </c>
      <c r="E112" s="21">
        <v>79832136</v>
      </c>
    </row>
    <row r="113" spans="1:5" x14ac:dyDescent="0.2">
      <c r="A113" s="2"/>
      <c r="B113" s="2"/>
      <c r="C113" s="2"/>
      <c r="D113" s="2"/>
      <c r="E113" s="14"/>
    </row>
    <row r="114" spans="1:5" x14ac:dyDescent="0.2">
      <c r="A114" s="2"/>
      <c r="B114" s="2"/>
      <c r="C114" s="2"/>
      <c r="D114" s="2"/>
      <c r="E114" s="14"/>
    </row>
    <row r="115" spans="1:5" x14ac:dyDescent="0.2">
      <c r="A115" s="1" t="s">
        <v>11</v>
      </c>
      <c r="B115" s="1" t="s">
        <v>3</v>
      </c>
      <c r="C115" s="1">
        <v>2022</v>
      </c>
      <c r="D115" s="1" t="s">
        <v>56</v>
      </c>
      <c r="E115" s="21">
        <v>193789.27</v>
      </c>
    </row>
    <row r="116" spans="1:5" x14ac:dyDescent="0.2">
      <c r="A116" s="1" t="s">
        <v>11</v>
      </c>
      <c r="B116" s="1" t="s">
        <v>3</v>
      </c>
      <c r="C116" s="1">
        <v>2022</v>
      </c>
      <c r="D116" s="1" t="s">
        <v>69</v>
      </c>
      <c r="E116" s="21">
        <v>1588645</v>
      </c>
    </row>
    <row r="117" spans="1:5" x14ac:dyDescent="0.2">
      <c r="A117" s="1" t="s">
        <v>11</v>
      </c>
      <c r="B117" s="1" t="s">
        <v>4</v>
      </c>
      <c r="C117" s="1">
        <v>2022</v>
      </c>
      <c r="D117" s="1" t="s">
        <v>56</v>
      </c>
      <c r="E117" s="21">
        <v>214813.29</v>
      </c>
    </row>
    <row r="118" spans="1:5" x14ac:dyDescent="0.2">
      <c r="A118" s="1" t="s">
        <v>11</v>
      </c>
      <c r="B118" s="1" t="s">
        <v>4</v>
      </c>
      <c r="C118" s="1">
        <v>2022</v>
      </c>
      <c r="D118" s="1" t="s">
        <v>69</v>
      </c>
      <c r="E118" s="21">
        <v>339858</v>
      </c>
    </row>
    <row r="119" spans="1:5" x14ac:dyDescent="0.2">
      <c r="A119" s="1" t="s">
        <v>11</v>
      </c>
      <c r="B119" s="1" t="s">
        <v>45</v>
      </c>
      <c r="C119" s="1">
        <v>2022</v>
      </c>
      <c r="D119" s="1" t="s">
        <v>56</v>
      </c>
      <c r="E119" s="21">
        <v>47173.279999999999</v>
      </c>
    </row>
    <row r="120" spans="1:5" x14ac:dyDescent="0.2">
      <c r="A120" s="1" t="s">
        <v>11</v>
      </c>
      <c r="B120" s="1" t="s">
        <v>45</v>
      </c>
      <c r="C120" s="1">
        <v>2022</v>
      </c>
      <c r="D120" s="1" t="s">
        <v>34</v>
      </c>
      <c r="E120" s="21">
        <v>133400</v>
      </c>
    </row>
    <row r="121" spans="1:5" x14ac:dyDescent="0.2">
      <c r="A121" s="1" t="s">
        <v>11</v>
      </c>
      <c r="B121" s="1" t="s">
        <v>13</v>
      </c>
      <c r="C121" s="1">
        <v>2022</v>
      </c>
      <c r="D121" s="1" t="s">
        <v>1</v>
      </c>
      <c r="E121" s="21">
        <v>57274.11</v>
      </c>
    </row>
    <row r="122" spans="1:5" x14ac:dyDescent="0.2">
      <c r="A122" s="1" t="s">
        <v>11</v>
      </c>
      <c r="B122" s="1" t="s">
        <v>13</v>
      </c>
      <c r="C122" s="1">
        <v>2022</v>
      </c>
      <c r="D122" s="1" t="s">
        <v>0</v>
      </c>
      <c r="E122" s="21">
        <v>11663</v>
      </c>
    </row>
    <row r="123" spans="1:5" x14ac:dyDescent="0.2">
      <c r="A123" s="1" t="s">
        <v>11</v>
      </c>
      <c r="B123" s="1" t="s">
        <v>52</v>
      </c>
      <c r="C123" s="1">
        <v>2022</v>
      </c>
      <c r="D123" s="1" t="s">
        <v>34</v>
      </c>
      <c r="E123" s="21">
        <v>200200</v>
      </c>
    </row>
    <row r="124" spans="1:5" x14ac:dyDescent="0.2">
      <c r="A124" s="1" t="s">
        <v>11</v>
      </c>
      <c r="B124" s="1" t="s">
        <v>44</v>
      </c>
      <c r="C124" s="1">
        <v>2022</v>
      </c>
      <c r="D124" s="1" t="s">
        <v>56</v>
      </c>
      <c r="E124" s="21">
        <v>66040.47</v>
      </c>
    </row>
    <row r="125" spans="1:5" x14ac:dyDescent="0.2">
      <c r="A125" s="1" t="s">
        <v>11</v>
      </c>
      <c r="B125" s="1" t="s">
        <v>46</v>
      </c>
      <c r="C125" s="1">
        <v>2022</v>
      </c>
      <c r="D125" s="1" t="s">
        <v>71</v>
      </c>
      <c r="E125" s="21">
        <v>30328.3</v>
      </c>
    </row>
    <row r="126" spans="1:5" x14ac:dyDescent="0.2">
      <c r="A126" s="1" t="s">
        <v>11</v>
      </c>
      <c r="B126" s="1" t="s">
        <v>46</v>
      </c>
      <c r="C126" s="1">
        <v>2022</v>
      </c>
      <c r="D126" s="1" t="s">
        <v>70</v>
      </c>
      <c r="E126" s="21">
        <v>73627</v>
      </c>
    </row>
    <row r="127" spans="1:5" x14ac:dyDescent="0.2">
      <c r="A127" s="1" t="s">
        <v>11</v>
      </c>
      <c r="B127" s="1" t="s">
        <v>72</v>
      </c>
      <c r="C127" s="1">
        <v>2022</v>
      </c>
      <c r="D127" s="1" t="s">
        <v>68</v>
      </c>
      <c r="E127" s="21">
        <v>131939.79</v>
      </c>
    </row>
    <row r="128" spans="1:5" x14ac:dyDescent="0.2">
      <c r="A128" s="1" t="s">
        <v>11</v>
      </c>
      <c r="B128" s="1" t="s">
        <v>72</v>
      </c>
      <c r="C128" s="1">
        <v>2022</v>
      </c>
      <c r="D128" s="1" t="s">
        <v>66</v>
      </c>
      <c r="E128" s="21">
        <v>71983</v>
      </c>
    </row>
    <row r="129" spans="1:5" x14ac:dyDescent="0.2">
      <c r="A129" s="1" t="s">
        <v>11</v>
      </c>
      <c r="B129" s="1" t="s">
        <v>72</v>
      </c>
      <c r="C129" s="1">
        <v>2022</v>
      </c>
      <c r="D129" s="1" t="s">
        <v>70</v>
      </c>
      <c r="E129" s="21">
        <v>7680.1</v>
      </c>
    </row>
    <row r="130" spans="1:5" x14ac:dyDescent="0.2">
      <c r="A130" s="1" t="s">
        <v>11</v>
      </c>
      <c r="B130" s="1" t="s">
        <v>72</v>
      </c>
      <c r="C130" s="1">
        <v>2022</v>
      </c>
      <c r="D130" s="1" t="s">
        <v>0</v>
      </c>
      <c r="E130" s="21">
        <v>427008.57</v>
      </c>
    </row>
    <row r="131" spans="1:5" x14ac:dyDescent="0.2">
      <c r="A131" s="1" t="s">
        <v>11</v>
      </c>
      <c r="B131" s="1" t="s">
        <v>48</v>
      </c>
      <c r="C131" s="1">
        <v>2022</v>
      </c>
      <c r="D131" s="1" t="s">
        <v>69</v>
      </c>
      <c r="E131" s="21">
        <v>236032</v>
      </c>
    </row>
    <row r="132" spans="1:5" x14ac:dyDescent="0.2">
      <c r="A132" s="1" t="s">
        <v>11</v>
      </c>
      <c r="B132" s="1" t="s">
        <v>67</v>
      </c>
      <c r="C132" s="1">
        <v>2022</v>
      </c>
      <c r="D132" s="1" t="s">
        <v>56</v>
      </c>
      <c r="E132" s="21">
        <v>26944.61</v>
      </c>
    </row>
    <row r="133" spans="1:5" x14ac:dyDescent="0.2">
      <c r="A133" s="1" t="s">
        <v>57</v>
      </c>
      <c r="B133" s="3" t="s">
        <v>3</v>
      </c>
      <c r="C133" s="1">
        <v>2022</v>
      </c>
      <c r="D133" s="1" t="s">
        <v>56</v>
      </c>
      <c r="E133" s="21">
        <v>110520.46</v>
      </c>
    </row>
    <row r="134" spans="1:5" x14ac:dyDescent="0.2">
      <c r="A134" s="1" t="s">
        <v>57</v>
      </c>
      <c r="B134" s="1" t="s">
        <v>3</v>
      </c>
      <c r="C134" s="1">
        <v>2022</v>
      </c>
      <c r="D134" s="1" t="s">
        <v>69</v>
      </c>
      <c r="E134" s="21">
        <v>4644423</v>
      </c>
    </row>
    <row r="135" spans="1:5" x14ac:dyDescent="0.2">
      <c r="A135" s="1" t="s">
        <v>57</v>
      </c>
      <c r="B135" s="1" t="s">
        <v>3</v>
      </c>
      <c r="C135" s="1">
        <v>2022</v>
      </c>
      <c r="D135" s="1" t="s">
        <v>70</v>
      </c>
      <c r="E135" s="21">
        <v>15640</v>
      </c>
    </row>
    <row r="136" spans="1:5" x14ac:dyDescent="0.2">
      <c r="A136" s="1" t="s">
        <v>57</v>
      </c>
      <c r="B136" s="1" t="s">
        <v>4</v>
      </c>
      <c r="C136" s="1">
        <v>2022</v>
      </c>
      <c r="D136" s="1" t="s">
        <v>56</v>
      </c>
      <c r="E136" s="21">
        <v>252937.55</v>
      </c>
    </row>
    <row r="137" spans="1:5" x14ac:dyDescent="0.2">
      <c r="A137" s="1" t="s">
        <v>57</v>
      </c>
      <c r="B137" s="1" t="s">
        <v>4</v>
      </c>
      <c r="C137" s="1">
        <v>2022</v>
      </c>
      <c r="D137" s="1" t="s">
        <v>18</v>
      </c>
      <c r="E137" s="21">
        <v>109817.04</v>
      </c>
    </row>
    <row r="138" spans="1:5" x14ac:dyDescent="0.2">
      <c r="A138" s="1" t="s">
        <v>57</v>
      </c>
      <c r="B138" s="1" t="s">
        <v>4</v>
      </c>
      <c r="C138" s="1">
        <v>2022</v>
      </c>
      <c r="D138" s="1" t="s">
        <v>69</v>
      </c>
      <c r="E138" s="21">
        <v>8132389.3700000001</v>
      </c>
    </row>
    <row r="139" spans="1:5" x14ac:dyDescent="0.2">
      <c r="A139" s="1" t="s">
        <v>57</v>
      </c>
      <c r="B139" s="1" t="s">
        <v>4</v>
      </c>
      <c r="C139" s="1">
        <v>2022</v>
      </c>
      <c r="D139" s="1" t="s">
        <v>0</v>
      </c>
      <c r="E139" s="21">
        <v>6000</v>
      </c>
    </row>
    <row r="140" spans="1:5" x14ac:dyDescent="0.2">
      <c r="A140" s="1" t="s">
        <v>57</v>
      </c>
      <c r="B140" s="1" t="s">
        <v>4</v>
      </c>
      <c r="C140" s="1">
        <v>2022</v>
      </c>
      <c r="D140" s="1" t="s">
        <v>1</v>
      </c>
      <c r="E140" s="21">
        <v>143198.48000000001</v>
      </c>
    </row>
    <row r="141" spans="1:5" x14ac:dyDescent="0.2">
      <c r="A141" s="1" t="s">
        <v>57</v>
      </c>
      <c r="B141" s="1" t="s">
        <v>4</v>
      </c>
      <c r="C141" s="1">
        <v>2022</v>
      </c>
      <c r="D141" s="1" t="s">
        <v>68</v>
      </c>
      <c r="E141" s="21">
        <v>300000</v>
      </c>
    </row>
    <row r="142" spans="1:5" x14ac:dyDescent="0.2">
      <c r="A142" s="1" t="s">
        <v>57</v>
      </c>
      <c r="B142" s="1" t="s">
        <v>4</v>
      </c>
      <c r="C142" s="1">
        <v>2022</v>
      </c>
      <c r="D142" s="1" t="s">
        <v>70</v>
      </c>
      <c r="E142" s="21">
        <v>213365</v>
      </c>
    </row>
    <row r="143" spans="1:5" x14ac:dyDescent="0.2">
      <c r="A143" s="1" t="s">
        <v>57</v>
      </c>
      <c r="B143" s="1" t="s">
        <v>45</v>
      </c>
      <c r="C143" s="1">
        <v>2022</v>
      </c>
      <c r="D143" s="1" t="s">
        <v>56</v>
      </c>
      <c r="E143" s="21">
        <v>120304.09</v>
      </c>
    </row>
    <row r="144" spans="1:5" x14ac:dyDescent="0.2">
      <c r="A144" s="1" t="s">
        <v>57</v>
      </c>
      <c r="B144" s="1" t="s">
        <v>45</v>
      </c>
      <c r="C144" s="1">
        <v>2022</v>
      </c>
      <c r="D144" s="1" t="s">
        <v>56</v>
      </c>
      <c r="E144" s="21">
        <v>1625115.27</v>
      </c>
    </row>
    <row r="145" spans="1:5" x14ac:dyDescent="0.2">
      <c r="A145" s="1" t="s">
        <v>57</v>
      </c>
      <c r="B145" s="1" t="s">
        <v>45</v>
      </c>
      <c r="C145" s="1">
        <v>2022</v>
      </c>
      <c r="D145" s="1" t="s">
        <v>69</v>
      </c>
      <c r="E145" s="21">
        <v>5648414.9900000002</v>
      </c>
    </row>
    <row r="146" spans="1:5" x14ac:dyDescent="0.2">
      <c r="A146" s="1" t="s">
        <v>57</v>
      </c>
      <c r="B146" s="1" t="s">
        <v>45</v>
      </c>
      <c r="C146" s="1">
        <v>2022</v>
      </c>
      <c r="D146" s="1" t="s">
        <v>70</v>
      </c>
      <c r="E146" s="21">
        <v>44410</v>
      </c>
    </row>
    <row r="147" spans="1:5" x14ac:dyDescent="0.2">
      <c r="A147" s="1" t="s">
        <v>57</v>
      </c>
      <c r="B147" s="1" t="s">
        <v>45</v>
      </c>
      <c r="C147" s="1">
        <v>2022</v>
      </c>
      <c r="D147" s="1" t="s">
        <v>34</v>
      </c>
      <c r="E147" s="21">
        <v>504300</v>
      </c>
    </row>
    <row r="148" spans="1:5" x14ac:dyDescent="0.2">
      <c r="A148" s="1" t="s">
        <v>57</v>
      </c>
      <c r="B148" s="1" t="s">
        <v>45</v>
      </c>
      <c r="C148" s="1">
        <v>2022</v>
      </c>
      <c r="D148" s="1" t="s">
        <v>66</v>
      </c>
      <c r="E148" s="21">
        <v>3923.53</v>
      </c>
    </row>
    <row r="149" spans="1:5" x14ac:dyDescent="0.2">
      <c r="A149" s="1" t="s">
        <v>57</v>
      </c>
      <c r="B149" s="1" t="s">
        <v>45</v>
      </c>
      <c r="C149" s="1">
        <v>2022</v>
      </c>
      <c r="D149" s="1" t="s">
        <v>0</v>
      </c>
      <c r="E149" s="21">
        <v>2903</v>
      </c>
    </row>
    <row r="150" spans="1:5" x14ac:dyDescent="0.2">
      <c r="A150" s="1" t="s">
        <v>57</v>
      </c>
      <c r="B150" s="1" t="s">
        <v>13</v>
      </c>
      <c r="C150" s="1">
        <v>2022</v>
      </c>
      <c r="D150" s="1" t="s">
        <v>69</v>
      </c>
      <c r="E150" s="21">
        <v>2669819</v>
      </c>
    </row>
    <row r="151" spans="1:5" x14ac:dyDescent="0.2">
      <c r="A151" s="1" t="s">
        <v>57</v>
      </c>
      <c r="B151" s="1" t="s">
        <v>13</v>
      </c>
      <c r="C151" s="1">
        <v>2022</v>
      </c>
      <c r="D151" s="1" t="s">
        <v>1</v>
      </c>
      <c r="E151" s="21">
        <v>1105923.1499999999</v>
      </c>
    </row>
    <row r="152" spans="1:5" x14ac:dyDescent="0.2">
      <c r="A152" s="1" t="s">
        <v>57</v>
      </c>
      <c r="B152" s="1" t="s">
        <v>13</v>
      </c>
      <c r="C152" s="1">
        <v>2022</v>
      </c>
      <c r="D152" s="1" t="s">
        <v>18</v>
      </c>
      <c r="E152" s="21">
        <v>26643.03</v>
      </c>
    </row>
    <row r="153" spans="1:5" x14ac:dyDescent="0.2">
      <c r="A153" s="1" t="s">
        <v>57</v>
      </c>
      <c r="B153" s="1" t="s">
        <v>13</v>
      </c>
      <c r="C153" s="1">
        <v>2022</v>
      </c>
      <c r="D153" s="1" t="s">
        <v>70</v>
      </c>
      <c r="E153" s="21">
        <v>500945</v>
      </c>
    </row>
    <row r="154" spans="1:5" x14ac:dyDescent="0.2">
      <c r="A154" s="1" t="s">
        <v>57</v>
      </c>
      <c r="B154" s="1" t="s">
        <v>13</v>
      </c>
      <c r="C154" s="1">
        <v>2022</v>
      </c>
      <c r="D154" s="1" t="s">
        <v>71</v>
      </c>
      <c r="E154" s="21">
        <v>224484.16</v>
      </c>
    </row>
    <row r="155" spans="1:5" x14ac:dyDescent="0.2">
      <c r="A155" s="1" t="s">
        <v>57</v>
      </c>
      <c r="B155" s="1" t="s">
        <v>13</v>
      </c>
      <c r="C155" s="1">
        <v>2022</v>
      </c>
      <c r="D155" s="1" t="s">
        <v>66</v>
      </c>
      <c r="E155" s="21">
        <v>40943.21</v>
      </c>
    </row>
    <row r="156" spans="1:5" x14ac:dyDescent="0.2">
      <c r="A156" s="1" t="s">
        <v>57</v>
      </c>
      <c r="B156" s="1" t="s">
        <v>13</v>
      </c>
      <c r="C156" s="1">
        <v>2022</v>
      </c>
      <c r="D156" s="1" t="s">
        <v>34</v>
      </c>
      <c r="E156" s="21">
        <v>37959</v>
      </c>
    </row>
    <row r="157" spans="1:5" x14ac:dyDescent="0.2">
      <c r="A157" s="1" t="s">
        <v>57</v>
      </c>
      <c r="B157" s="1" t="s">
        <v>13</v>
      </c>
      <c r="C157" s="1">
        <v>2022</v>
      </c>
      <c r="D157" s="1" t="s">
        <v>68</v>
      </c>
      <c r="E157" s="21">
        <v>329992</v>
      </c>
    </row>
    <row r="158" spans="1:5" x14ac:dyDescent="0.2">
      <c r="A158" s="1" t="s">
        <v>57</v>
      </c>
      <c r="B158" s="1" t="s">
        <v>13</v>
      </c>
      <c r="C158" s="1">
        <v>2022</v>
      </c>
      <c r="D158" s="1" t="s">
        <v>0</v>
      </c>
      <c r="E158" s="21">
        <v>2355347.87</v>
      </c>
    </row>
    <row r="159" spans="1:5" x14ac:dyDescent="0.2">
      <c r="A159" s="1" t="s">
        <v>57</v>
      </c>
      <c r="B159" s="1" t="s">
        <v>13</v>
      </c>
      <c r="C159" s="1">
        <v>2022</v>
      </c>
      <c r="D159" s="1" t="s">
        <v>43</v>
      </c>
      <c r="E159" s="21">
        <v>6037</v>
      </c>
    </row>
    <row r="160" spans="1:5" x14ac:dyDescent="0.2">
      <c r="A160" s="1" t="s">
        <v>57</v>
      </c>
      <c r="B160" s="1" t="s">
        <v>13</v>
      </c>
      <c r="C160" s="1">
        <v>2022</v>
      </c>
      <c r="D160" s="1" t="s">
        <v>38</v>
      </c>
      <c r="E160" s="21">
        <v>405.94</v>
      </c>
    </row>
    <row r="161" spans="1:5" x14ac:dyDescent="0.2">
      <c r="A161" s="1" t="s">
        <v>57</v>
      </c>
      <c r="B161" s="1" t="s">
        <v>13</v>
      </c>
      <c r="C161" s="1">
        <v>2022</v>
      </c>
      <c r="D161" s="1" t="s">
        <v>40</v>
      </c>
      <c r="E161" s="21">
        <v>4757.46</v>
      </c>
    </row>
    <row r="162" spans="1:5" x14ac:dyDescent="0.2">
      <c r="A162" s="1" t="s">
        <v>57</v>
      </c>
      <c r="B162" s="1" t="s">
        <v>52</v>
      </c>
      <c r="C162" s="1">
        <v>2022</v>
      </c>
      <c r="D162" s="1" t="s">
        <v>69</v>
      </c>
      <c r="E162" s="21">
        <v>979377.98</v>
      </c>
    </row>
    <row r="163" spans="1:5" x14ac:dyDescent="0.2">
      <c r="A163" s="1" t="s">
        <v>57</v>
      </c>
      <c r="B163" s="1" t="s">
        <v>52</v>
      </c>
      <c r="C163" s="1">
        <v>2022</v>
      </c>
      <c r="D163" s="1" t="s">
        <v>34</v>
      </c>
      <c r="E163" s="21">
        <v>253300</v>
      </c>
    </row>
    <row r="164" spans="1:5" x14ac:dyDescent="0.2">
      <c r="A164" s="1" t="s">
        <v>57</v>
      </c>
      <c r="B164" s="1" t="s">
        <v>52</v>
      </c>
      <c r="C164" s="1">
        <v>2022</v>
      </c>
      <c r="D164" s="1" t="s">
        <v>0</v>
      </c>
      <c r="E164" s="21">
        <v>29078</v>
      </c>
    </row>
    <row r="165" spans="1:5" x14ac:dyDescent="0.2">
      <c r="A165" s="1" t="s">
        <v>57</v>
      </c>
      <c r="B165" s="1" t="s">
        <v>55</v>
      </c>
      <c r="C165" s="1">
        <v>2022</v>
      </c>
      <c r="D165" s="1" t="s">
        <v>1</v>
      </c>
      <c r="E165" s="21">
        <v>86916.13</v>
      </c>
    </row>
    <row r="166" spans="1:5" x14ac:dyDescent="0.2">
      <c r="A166" s="1" t="s">
        <v>57</v>
      </c>
      <c r="B166" s="1" t="s">
        <v>55</v>
      </c>
      <c r="C166" s="1">
        <v>2022</v>
      </c>
      <c r="D166" s="1" t="s">
        <v>0</v>
      </c>
      <c r="E166" s="21">
        <v>490</v>
      </c>
    </row>
    <row r="167" spans="1:5" x14ac:dyDescent="0.2">
      <c r="A167" s="1" t="s">
        <v>57</v>
      </c>
      <c r="B167" s="1" t="s">
        <v>55</v>
      </c>
      <c r="C167" s="1">
        <v>2022</v>
      </c>
      <c r="D167" s="1" t="s">
        <v>69</v>
      </c>
      <c r="E167" s="21">
        <v>122796.41</v>
      </c>
    </row>
    <row r="168" spans="1:5" x14ac:dyDescent="0.2">
      <c r="A168" s="1" t="s">
        <v>57</v>
      </c>
      <c r="B168" s="1" t="s">
        <v>44</v>
      </c>
      <c r="C168" s="1">
        <v>2022</v>
      </c>
      <c r="D168" s="1" t="s">
        <v>56</v>
      </c>
      <c r="E168" s="21">
        <v>66085.070000000007</v>
      </c>
    </row>
    <row r="169" spans="1:5" x14ac:dyDescent="0.2">
      <c r="A169" s="1" t="s">
        <v>57</v>
      </c>
      <c r="B169" s="1" t="s">
        <v>44</v>
      </c>
      <c r="C169" s="1">
        <v>2022</v>
      </c>
      <c r="D169" s="1" t="s">
        <v>69</v>
      </c>
      <c r="E169" s="21">
        <v>2204226.09</v>
      </c>
    </row>
    <row r="170" spans="1:5" x14ac:dyDescent="0.2">
      <c r="A170" s="1" t="s">
        <v>57</v>
      </c>
      <c r="B170" s="1" t="s">
        <v>44</v>
      </c>
      <c r="C170" s="1">
        <v>2022</v>
      </c>
      <c r="D170" s="1" t="s">
        <v>70</v>
      </c>
      <c r="E170" s="21">
        <v>4000</v>
      </c>
    </row>
    <row r="171" spans="1:5" x14ac:dyDescent="0.2">
      <c r="A171" s="1" t="s">
        <v>57</v>
      </c>
      <c r="B171" s="1" t="s">
        <v>44</v>
      </c>
      <c r="C171" s="1">
        <v>2022</v>
      </c>
      <c r="D171" s="1" t="s">
        <v>66</v>
      </c>
      <c r="E171" s="21">
        <v>150000</v>
      </c>
    </row>
    <row r="172" spans="1:5" x14ac:dyDescent="0.2">
      <c r="A172" s="1" t="s">
        <v>57</v>
      </c>
      <c r="B172" s="1" t="s">
        <v>44</v>
      </c>
      <c r="C172" s="1">
        <v>2022</v>
      </c>
      <c r="D172" s="1" t="s">
        <v>18</v>
      </c>
      <c r="E172" s="21">
        <v>53568.72</v>
      </c>
    </row>
    <row r="173" spans="1:5" x14ac:dyDescent="0.2">
      <c r="A173" s="1" t="s">
        <v>57</v>
      </c>
      <c r="B173" s="1" t="s">
        <v>50</v>
      </c>
      <c r="C173" s="1">
        <v>2022</v>
      </c>
      <c r="D173" s="1" t="s">
        <v>56</v>
      </c>
      <c r="E173" s="21">
        <f>240000000*0.0224</f>
        <v>5376000</v>
      </c>
    </row>
    <row r="174" spans="1:5" x14ac:dyDescent="0.2">
      <c r="A174" s="1" t="s">
        <v>57</v>
      </c>
      <c r="B174" s="1" t="s">
        <v>50</v>
      </c>
      <c r="C174" s="1">
        <v>2022</v>
      </c>
      <c r="D174" s="1" t="s">
        <v>76</v>
      </c>
      <c r="E174" s="21">
        <v>1715.48</v>
      </c>
    </row>
    <row r="175" spans="1:5" x14ac:dyDescent="0.2">
      <c r="A175" s="1" t="s">
        <v>57</v>
      </c>
      <c r="B175" s="1" t="s">
        <v>50</v>
      </c>
      <c r="C175" s="1">
        <v>2022</v>
      </c>
      <c r="D175" s="1" t="s">
        <v>1</v>
      </c>
      <c r="E175" s="21">
        <v>27080.59</v>
      </c>
    </row>
    <row r="176" spans="1:5" x14ac:dyDescent="0.2">
      <c r="A176" s="1" t="s">
        <v>57</v>
      </c>
      <c r="B176" s="1" t="s">
        <v>50</v>
      </c>
      <c r="C176" s="1">
        <v>2022</v>
      </c>
      <c r="D176" s="1" t="s">
        <v>70</v>
      </c>
      <c r="E176" s="21">
        <v>33693.550000000003</v>
      </c>
    </row>
    <row r="177" spans="1:5" x14ac:dyDescent="0.2">
      <c r="A177" s="1" t="s">
        <v>57</v>
      </c>
      <c r="B177" s="1" t="s">
        <v>50</v>
      </c>
      <c r="C177" s="1">
        <v>2022</v>
      </c>
      <c r="D177" s="1" t="s">
        <v>66</v>
      </c>
      <c r="E177" s="21">
        <v>21140.48</v>
      </c>
    </row>
    <row r="178" spans="1:5" x14ac:dyDescent="0.2">
      <c r="A178" s="1" t="s">
        <v>57</v>
      </c>
      <c r="B178" s="1" t="s">
        <v>50</v>
      </c>
      <c r="C178" s="1">
        <v>2022</v>
      </c>
      <c r="D178" s="1" t="s">
        <v>34</v>
      </c>
      <c r="E178" s="21">
        <v>102520.45</v>
      </c>
    </row>
    <row r="179" spans="1:5" x14ac:dyDescent="0.2">
      <c r="A179" s="1" t="s">
        <v>57</v>
      </c>
      <c r="B179" s="1" t="s">
        <v>50</v>
      </c>
      <c r="C179" s="1">
        <v>2022</v>
      </c>
      <c r="D179" s="1" t="s">
        <v>68</v>
      </c>
      <c r="E179" s="21">
        <v>44170.83</v>
      </c>
    </row>
    <row r="180" spans="1:5" x14ac:dyDescent="0.2">
      <c r="A180" s="1" t="s">
        <v>57</v>
      </c>
      <c r="B180" s="1" t="s">
        <v>50</v>
      </c>
      <c r="C180" s="1">
        <v>2022</v>
      </c>
      <c r="D180" s="1" t="s">
        <v>0</v>
      </c>
      <c r="E180" s="21">
        <v>506621.28</v>
      </c>
    </row>
    <row r="181" spans="1:5" x14ac:dyDescent="0.2">
      <c r="A181" s="1" t="s">
        <v>57</v>
      </c>
      <c r="B181" s="1" t="s">
        <v>49</v>
      </c>
      <c r="C181" s="1">
        <v>2022</v>
      </c>
      <c r="D181" s="1" t="s">
        <v>56</v>
      </c>
      <c r="E181" s="21">
        <v>425640.99</v>
      </c>
    </row>
    <row r="182" spans="1:5" x14ac:dyDescent="0.2">
      <c r="A182" s="1" t="s">
        <v>57</v>
      </c>
      <c r="B182" s="1" t="s">
        <v>49</v>
      </c>
      <c r="C182" s="1">
        <v>2022</v>
      </c>
      <c r="D182" s="1" t="s">
        <v>70</v>
      </c>
      <c r="E182" s="21">
        <v>49500</v>
      </c>
    </row>
    <row r="183" spans="1:5" x14ac:dyDescent="0.2">
      <c r="A183" s="1" t="s">
        <v>57</v>
      </c>
      <c r="B183" s="1" t="s">
        <v>49</v>
      </c>
      <c r="C183" s="1">
        <v>2022</v>
      </c>
      <c r="D183" s="1" t="s">
        <v>18</v>
      </c>
      <c r="E183" s="21">
        <v>86142.6</v>
      </c>
    </row>
    <row r="184" spans="1:5" x14ac:dyDescent="0.2">
      <c r="A184" s="1" t="s">
        <v>57</v>
      </c>
      <c r="B184" s="1" t="s">
        <v>49</v>
      </c>
      <c r="C184" s="1">
        <v>2022</v>
      </c>
      <c r="D184" s="1" t="s">
        <v>66</v>
      </c>
      <c r="E184" s="21">
        <v>37000</v>
      </c>
    </row>
    <row r="185" spans="1:5" x14ac:dyDescent="0.2">
      <c r="A185" s="1" t="s">
        <v>57</v>
      </c>
      <c r="B185" s="1" t="s">
        <v>49</v>
      </c>
      <c r="C185" s="1">
        <v>2022</v>
      </c>
      <c r="D185" s="1" t="s">
        <v>69</v>
      </c>
      <c r="E185" s="21">
        <f>1701988+438052</f>
        <v>2140040</v>
      </c>
    </row>
    <row r="186" spans="1:5" x14ac:dyDescent="0.2">
      <c r="A186" s="1" t="s">
        <v>57</v>
      </c>
      <c r="B186" s="1" t="s">
        <v>49</v>
      </c>
      <c r="C186" s="1">
        <v>2022</v>
      </c>
      <c r="D186" s="1" t="s">
        <v>68</v>
      </c>
      <c r="E186" s="21">
        <v>104776.32000000001</v>
      </c>
    </row>
    <row r="187" spans="1:5" x14ac:dyDescent="0.2">
      <c r="A187" s="1" t="s">
        <v>57</v>
      </c>
      <c r="B187" s="1" t="s">
        <v>49</v>
      </c>
      <c r="C187" s="1">
        <v>2022</v>
      </c>
      <c r="D187" s="1" t="s">
        <v>0</v>
      </c>
      <c r="E187" s="21">
        <f>57721.57+950</f>
        <v>58671.57</v>
      </c>
    </row>
    <row r="188" spans="1:5" x14ac:dyDescent="0.2">
      <c r="A188" s="1" t="s">
        <v>57</v>
      </c>
      <c r="B188" s="1" t="s">
        <v>46</v>
      </c>
      <c r="C188" s="1">
        <v>2022</v>
      </c>
      <c r="D188" s="1" t="s">
        <v>71</v>
      </c>
      <c r="E188" s="21">
        <v>1146444.6399999999</v>
      </c>
    </row>
    <row r="189" spans="1:5" x14ac:dyDescent="0.2">
      <c r="A189" s="1" t="s">
        <v>57</v>
      </c>
      <c r="B189" s="1" t="s">
        <v>46</v>
      </c>
      <c r="C189" s="1">
        <v>2022</v>
      </c>
      <c r="D189" s="1" t="s">
        <v>69</v>
      </c>
      <c r="E189" s="21">
        <f>83358+647155</f>
        <v>730513</v>
      </c>
    </row>
    <row r="190" spans="1:5" x14ac:dyDescent="0.2">
      <c r="A190" s="1" t="s">
        <v>57</v>
      </c>
      <c r="B190" s="1" t="s">
        <v>46</v>
      </c>
      <c r="C190" s="1">
        <v>2022</v>
      </c>
      <c r="D190" s="1" t="s">
        <v>68</v>
      </c>
      <c r="E190" s="21">
        <v>2600</v>
      </c>
    </row>
    <row r="191" spans="1:5" x14ac:dyDescent="0.2">
      <c r="A191" s="1" t="s">
        <v>57</v>
      </c>
      <c r="B191" s="1" t="s">
        <v>46</v>
      </c>
      <c r="C191" s="1">
        <v>2022</v>
      </c>
      <c r="D191" s="1" t="s">
        <v>66</v>
      </c>
      <c r="E191" s="21">
        <v>13000</v>
      </c>
    </row>
    <row r="192" spans="1:5" x14ac:dyDescent="0.2">
      <c r="A192" s="1" t="s">
        <v>57</v>
      </c>
      <c r="B192" s="1" t="s">
        <v>46</v>
      </c>
      <c r="C192" s="1">
        <v>2022</v>
      </c>
      <c r="D192" s="1" t="s">
        <v>0</v>
      </c>
      <c r="E192" s="21">
        <v>3150</v>
      </c>
    </row>
    <row r="193" spans="1:5" x14ac:dyDescent="0.2">
      <c r="A193" s="1" t="s">
        <v>57</v>
      </c>
      <c r="B193" s="1" t="s">
        <v>46</v>
      </c>
      <c r="C193" s="1">
        <v>2022</v>
      </c>
      <c r="D193" s="1" t="s">
        <v>18</v>
      </c>
      <c r="E193" s="21">
        <v>22000</v>
      </c>
    </row>
    <row r="194" spans="1:5" x14ac:dyDescent="0.2">
      <c r="A194" s="1" t="s">
        <v>57</v>
      </c>
      <c r="B194" s="1" t="s">
        <v>46</v>
      </c>
      <c r="C194" s="1">
        <v>2022</v>
      </c>
      <c r="D194" s="1" t="s">
        <v>70</v>
      </c>
      <c r="E194" s="21">
        <v>1210521</v>
      </c>
    </row>
    <row r="195" spans="1:5" x14ac:dyDescent="0.2">
      <c r="A195" s="1" t="s">
        <v>57</v>
      </c>
      <c r="B195" s="1" t="s">
        <v>72</v>
      </c>
      <c r="C195" s="1">
        <v>2022</v>
      </c>
      <c r="D195" s="1" t="s">
        <v>56</v>
      </c>
      <c r="E195" s="21">
        <v>46108.63</v>
      </c>
    </row>
    <row r="196" spans="1:5" x14ac:dyDescent="0.2">
      <c r="A196" s="1" t="s">
        <v>57</v>
      </c>
      <c r="B196" s="1" t="s">
        <v>72</v>
      </c>
      <c r="C196" s="1">
        <v>2022</v>
      </c>
      <c r="D196" s="1" t="s">
        <v>69</v>
      </c>
      <c r="E196" s="21">
        <v>369149.65</v>
      </c>
    </row>
    <row r="197" spans="1:5" x14ac:dyDescent="0.2">
      <c r="A197" s="1" t="s">
        <v>57</v>
      </c>
      <c r="B197" s="1" t="s">
        <v>72</v>
      </c>
      <c r="C197" s="1">
        <v>2022</v>
      </c>
      <c r="D197" s="1" t="s">
        <v>18</v>
      </c>
      <c r="E197" s="21">
        <v>831253.7</v>
      </c>
    </row>
    <row r="198" spans="1:5" x14ac:dyDescent="0.2">
      <c r="A198" s="1" t="s">
        <v>57</v>
      </c>
      <c r="B198" s="1" t="s">
        <v>72</v>
      </c>
      <c r="C198" s="1">
        <v>2022</v>
      </c>
      <c r="D198" s="1" t="s">
        <v>70</v>
      </c>
      <c r="E198" s="21">
        <v>5500</v>
      </c>
    </row>
    <row r="199" spans="1:5" x14ac:dyDescent="0.2">
      <c r="A199" s="1" t="s">
        <v>57</v>
      </c>
      <c r="B199" s="1" t="s">
        <v>72</v>
      </c>
      <c r="C199" s="1">
        <v>2022</v>
      </c>
      <c r="D199" s="1" t="s">
        <v>73</v>
      </c>
      <c r="E199" s="21">
        <v>1571811.35</v>
      </c>
    </row>
    <row r="200" spans="1:5" x14ac:dyDescent="0.2">
      <c r="A200" s="1" t="s">
        <v>57</v>
      </c>
      <c r="B200" s="1" t="s">
        <v>72</v>
      </c>
      <c r="C200" s="1">
        <v>2022</v>
      </c>
      <c r="D200" s="1" t="s">
        <v>0</v>
      </c>
      <c r="E200" s="21">
        <v>134554.79999999999</v>
      </c>
    </row>
    <row r="201" spans="1:5" x14ac:dyDescent="0.2">
      <c r="A201" s="1" t="s">
        <v>57</v>
      </c>
      <c r="B201" s="1" t="s">
        <v>5</v>
      </c>
      <c r="C201" s="1">
        <v>2022</v>
      </c>
      <c r="D201" s="1" t="s">
        <v>69</v>
      </c>
      <c r="E201" s="21">
        <v>13475585.619999999</v>
      </c>
    </row>
    <row r="202" spans="1:5" x14ac:dyDescent="0.2">
      <c r="A202" s="1" t="s">
        <v>57</v>
      </c>
      <c r="B202" s="1" t="s">
        <v>48</v>
      </c>
      <c r="C202" s="1">
        <v>2022</v>
      </c>
      <c r="D202" s="1" t="s">
        <v>69</v>
      </c>
      <c r="E202" s="21">
        <v>3007936</v>
      </c>
    </row>
    <row r="203" spans="1:5" x14ac:dyDescent="0.2">
      <c r="A203" s="1" t="s">
        <v>57</v>
      </c>
      <c r="B203" s="1" t="s">
        <v>54</v>
      </c>
      <c r="C203" s="1">
        <v>2022</v>
      </c>
      <c r="D203" s="1" t="s">
        <v>56</v>
      </c>
      <c r="E203" s="21">
        <v>2400000</v>
      </c>
    </row>
    <row r="204" spans="1:5" x14ac:dyDescent="0.2">
      <c r="A204" s="1" t="s">
        <v>57</v>
      </c>
      <c r="B204" s="1" t="s">
        <v>54</v>
      </c>
      <c r="C204" s="1">
        <v>2022</v>
      </c>
      <c r="D204" s="1" t="s">
        <v>56</v>
      </c>
      <c r="E204" s="21">
        <v>60000</v>
      </c>
    </row>
    <row r="205" spans="1:5" x14ac:dyDescent="0.2">
      <c r="A205" s="1" t="s">
        <v>57</v>
      </c>
      <c r="B205" s="1" t="s">
        <v>54</v>
      </c>
      <c r="C205" s="1">
        <v>2022</v>
      </c>
      <c r="D205" s="1" t="s">
        <v>56</v>
      </c>
      <c r="E205" s="21">
        <v>230000</v>
      </c>
    </row>
    <row r="206" spans="1:5" x14ac:dyDescent="0.2">
      <c r="A206" s="1" t="s">
        <v>57</v>
      </c>
      <c r="B206" s="1" t="s">
        <v>54</v>
      </c>
      <c r="C206" s="1">
        <v>2022</v>
      </c>
      <c r="D206" s="1" t="s">
        <v>56</v>
      </c>
      <c r="E206" s="21">
        <v>70000</v>
      </c>
    </row>
    <row r="207" spans="1:5" x14ac:dyDescent="0.2">
      <c r="A207" s="1" t="s">
        <v>57</v>
      </c>
      <c r="B207" s="1" t="s">
        <v>54</v>
      </c>
      <c r="C207" s="1">
        <v>2022</v>
      </c>
      <c r="D207" s="1" t="s">
        <v>56</v>
      </c>
      <c r="E207" s="21">
        <v>41815.39</v>
      </c>
    </row>
    <row r="208" spans="1:5" x14ac:dyDescent="0.2">
      <c r="A208" s="1" t="s">
        <v>57</v>
      </c>
      <c r="B208" s="1" t="s">
        <v>54</v>
      </c>
      <c r="C208" s="1">
        <v>2022</v>
      </c>
      <c r="D208" s="1" t="s">
        <v>34</v>
      </c>
      <c r="E208" s="21">
        <v>1364</v>
      </c>
    </row>
    <row r="209" spans="1:5" x14ac:dyDescent="0.2">
      <c r="A209" s="1" t="s">
        <v>57</v>
      </c>
      <c r="B209" s="1" t="s">
        <v>54</v>
      </c>
      <c r="C209" s="1">
        <v>2022</v>
      </c>
      <c r="D209" s="1" t="s">
        <v>66</v>
      </c>
      <c r="E209" s="21">
        <v>24336.32</v>
      </c>
    </row>
    <row r="210" spans="1:5" x14ac:dyDescent="0.2">
      <c r="A210" s="1" t="s">
        <v>57</v>
      </c>
      <c r="B210" s="1" t="s">
        <v>54</v>
      </c>
      <c r="C210" s="1">
        <v>2022</v>
      </c>
      <c r="D210" s="1" t="s">
        <v>1</v>
      </c>
      <c r="E210" s="21">
        <v>282670.39</v>
      </c>
    </row>
    <row r="211" spans="1:5" x14ac:dyDescent="0.2">
      <c r="A211" s="1" t="s">
        <v>57</v>
      </c>
      <c r="B211" s="1" t="s">
        <v>54</v>
      </c>
      <c r="C211" s="1">
        <v>2022</v>
      </c>
      <c r="D211" s="1" t="s">
        <v>56</v>
      </c>
      <c r="E211" s="21">
        <v>2376.5300000000002</v>
      </c>
    </row>
    <row r="212" spans="1:5" x14ac:dyDescent="0.2">
      <c r="A212" s="1" t="s">
        <v>57</v>
      </c>
      <c r="B212" s="1" t="s">
        <v>54</v>
      </c>
      <c r="C212" s="1">
        <v>2022</v>
      </c>
      <c r="D212" s="1" t="s">
        <v>0</v>
      </c>
      <c r="E212" s="21">
        <v>143642.26</v>
      </c>
    </row>
    <row r="213" spans="1:5" x14ac:dyDescent="0.2">
      <c r="A213" s="1" t="s">
        <v>57</v>
      </c>
      <c r="B213" s="1" t="s">
        <v>54</v>
      </c>
      <c r="C213" s="1">
        <v>2022</v>
      </c>
      <c r="D213" s="1" t="s">
        <v>70</v>
      </c>
      <c r="E213" s="21">
        <v>216500</v>
      </c>
    </row>
    <row r="214" spans="1:5" x14ac:dyDescent="0.2">
      <c r="A214" s="1" t="s">
        <v>57</v>
      </c>
      <c r="B214" s="1" t="s">
        <v>54</v>
      </c>
      <c r="C214" s="1">
        <v>2022</v>
      </c>
      <c r="D214" s="1" t="s">
        <v>69</v>
      </c>
      <c r="E214" s="21">
        <v>9680859.8200000003</v>
      </c>
    </row>
    <row r="215" spans="1:5" x14ac:dyDescent="0.2">
      <c r="A215" s="1" t="s">
        <v>47</v>
      </c>
      <c r="B215" s="1" t="s">
        <v>4</v>
      </c>
      <c r="C215" s="1">
        <v>2022</v>
      </c>
      <c r="D215" s="1" t="s">
        <v>74</v>
      </c>
      <c r="E215" s="21">
        <v>197060</v>
      </c>
    </row>
    <row r="216" spans="1:5" x14ac:dyDescent="0.2">
      <c r="A216" s="1" t="s">
        <v>47</v>
      </c>
      <c r="B216" s="1" t="s">
        <v>4</v>
      </c>
      <c r="C216" s="1">
        <v>2022</v>
      </c>
      <c r="D216" s="1" t="s">
        <v>1</v>
      </c>
      <c r="E216" s="21">
        <v>390232.02</v>
      </c>
    </row>
    <row r="217" spans="1:5" x14ac:dyDescent="0.2">
      <c r="A217" s="1" t="s">
        <v>47</v>
      </c>
      <c r="B217" s="1" t="s">
        <v>4</v>
      </c>
      <c r="C217" s="1">
        <v>2022</v>
      </c>
      <c r="D217" s="1" t="s">
        <v>69</v>
      </c>
      <c r="E217" s="21">
        <v>10226244</v>
      </c>
    </row>
    <row r="218" spans="1:5" x14ac:dyDescent="0.2">
      <c r="A218" s="1" t="s">
        <v>47</v>
      </c>
      <c r="B218" s="1" t="s">
        <v>45</v>
      </c>
      <c r="C218" s="1">
        <v>2022</v>
      </c>
      <c r="D218" s="1" t="s">
        <v>69</v>
      </c>
      <c r="E218" s="21">
        <v>741326.33</v>
      </c>
    </row>
    <row r="219" spans="1:5" x14ac:dyDescent="0.2">
      <c r="A219" s="1" t="s">
        <v>47</v>
      </c>
      <c r="B219" s="1" t="s">
        <v>45</v>
      </c>
      <c r="C219" s="1">
        <v>2022</v>
      </c>
      <c r="D219" s="1" t="s">
        <v>34</v>
      </c>
      <c r="E219" s="21">
        <v>39000</v>
      </c>
    </row>
    <row r="220" spans="1:5" x14ac:dyDescent="0.2">
      <c r="A220" s="1" t="s">
        <v>47</v>
      </c>
      <c r="B220" s="1" t="s">
        <v>13</v>
      </c>
      <c r="C220" s="1">
        <v>2022</v>
      </c>
      <c r="D220" s="1" t="s">
        <v>69</v>
      </c>
      <c r="E220" s="21">
        <v>2331549</v>
      </c>
    </row>
    <row r="221" spans="1:5" x14ac:dyDescent="0.2">
      <c r="A221" s="1" t="s">
        <v>47</v>
      </c>
      <c r="B221" s="1" t="s">
        <v>52</v>
      </c>
      <c r="C221" s="1">
        <v>2022</v>
      </c>
      <c r="D221" s="1" t="s">
        <v>69</v>
      </c>
      <c r="E221" s="21">
        <v>14029057</v>
      </c>
    </row>
    <row r="222" spans="1:5" x14ac:dyDescent="0.2">
      <c r="A222" s="1" t="s">
        <v>47</v>
      </c>
      <c r="B222" s="1" t="s">
        <v>55</v>
      </c>
      <c r="C222" s="1">
        <v>2022</v>
      </c>
      <c r="D222" s="1" t="s">
        <v>69</v>
      </c>
      <c r="E222" s="21">
        <v>242548.09</v>
      </c>
    </row>
    <row r="223" spans="1:5" x14ac:dyDescent="0.2">
      <c r="A223" s="1" t="s">
        <v>47</v>
      </c>
      <c r="B223" s="1" t="s">
        <v>44</v>
      </c>
      <c r="C223" s="1">
        <v>2022</v>
      </c>
      <c r="D223" s="1" t="s">
        <v>69</v>
      </c>
      <c r="E223" s="21">
        <v>639243</v>
      </c>
    </row>
    <row r="224" spans="1:5" x14ac:dyDescent="0.2">
      <c r="A224" s="1" t="s">
        <v>47</v>
      </c>
      <c r="B224" s="1" t="s">
        <v>72</v>
      </c>
      <c r="C224" s="1">
        <v>2022</v>
      </c>
      <c r="D224" s="1" t="s">
        <v>69</v>
      </c>
      <c r="E224" s="21">
        <v>2612082</v>
      </c>
    </row>
    <row r="225" spans="1:5" x14ac:dyDescent="0.2">
      <c r="A225" s="1" t="s">
        <v>47</v>
      </c>
      <c r="B225" s="1" t="s">
        <v>54</v>
      </c>
      <c r="C225" s="1">
        <v>2022</v>
      </c>
      <c r="D225" s="1" t="s">
        <v>69</v>
      </c>
      <c r="E225" s="21">
        <v>72542390.700000003</v>
      </c>
    </row>
    <row r="226" spans="1:5" x14ac:dyDescent="0.2">
      <c r="A226" s="1"/>
      <c r="B226" s="1"/>
      <c r="C226" s="1"/>
      <c r="D226" s="1"/>
      <c r="E226" s="21"/>
    </row>
    <row r="227" spans="1:5" x14ac:dyDescent="0.2">
      <c r="A227" s="1"/>
      <c r="B227" s="1"/>
      <c r="C227" s="1"/>
      <c r="D227" s="1"/>
      <c r="E227" s="21"/>
    </row>
    <row r="228" spans="1:5" x14ac:dyDescent="0.2">
      <c r="A228" s="1" t="s">
        <v>11</v>
      </c>
      <c r="B228" s="1" t="s">
        <v>3</v>
      </c>
      <c r="C228" s="1">
        <v>2021</v>
      </c>
      <c r="D228" s="1" t="s">
        <v>56</v>
      </c>
      <c r="E228" s="21">
        <v>415682.52</v>
      </c>
    </row>
    <row r="229" spans="1:5" x14ac:dyDescent="0.2">
      <c r="A229" s="1" t="s">
        <v>11</v>
      </c>
      <c r="B229" s="1" t="s">
        <v>3</v>
      </c>
      <c r="C229" s="1">
        <v>2021</v>
      </c>
      <c r="D229" s="1" t="s">
        <v>69</v>
      </c>
      <c r="E229" s="21">
        <v>1266481</v>
      </c>
    </row>
    <row r="230" spans="1:5" x14ac:dyDescent="0.2">
      <c r="A230" s="1" t="s">
        <v>11</v>
      </c>
      <c r="B230" s="1" t="s">
        <v>4</v>
      </c>
      <c r="C230" s="1">
        <v>2021</v>
      </c>
      <c r="D230" s="1" t="s">
        <v>56</v>
      </c>
      <c r="E230" s="21">
        <v>500718.64</v>
      </c>
    </row>
    <row r="231" spans="1:5" x14ac:dyDescent="0.2">
      <c r="A231" s="1" t="s">
        <v>11</v>
      </c>
      <c r="B231" s="1" t="s">
        <v>4</v>
      </c>
      <c r="C231" s="1">
        <v>2021</v>
      </c>
      <c r="D231" s="1" t="s">
        <v>56</v>
      </c>
      <c r="E231" s="21">
        <v>79742</v>
      </c>
    </row>
    <row r="232" spans="1:5" x14ac:dyDescent="0.2">
      <c r="A232" s="1" t="s">
        <v>11</v>
      </c>
      <c r="B232" s="1" t="s">
        <v>45</v>
      </c>
      <c r="C232" s="1">
        <v>2021</v>
      </c>
      <c r="D232" s="1" t="s">
        <v>56</v>
      </c>
      <c r="E232" s="21">
        <v>346056.39</v>
      </c>
    </row>
    <row r="233" spans="1:5" x14ac:dyDescent="0.2">
      <c r="A233" s="1" t="s">
        <v>11</v>
      </c>
      <c r="B233" s="1" t="s">
        <v>45</v>
      </c>
      <c r="C233" s="1">
        <v>2021</v>
      </c>
      <c r="D233" s="1" t="s">
        <v>34</v>
      </c>
      <c r="E233" s="21">
        <v>149900</v>
      </c>
    </row>
    <row r="234" spans="1:5" x14ac:dyDescent="0.2">
      <c r="A234" s="1" t="s">
        <v>11</v>
      </c>
      <c r="B234" s="1" t="s">
        <v>13</v>
      </c>
      <c r="C234" s="1">
        <v>2021</v>
      </c>
      <c r="D234" s="1" t="s">
        <v>1</v>
      </c>
      <c r="E234" s="21">
        <v>74760</v>
      </c>
    </row>
    <row r="235" spans="1:5" x14ac:dyDescent="0.2">
      <c r="A235" s="1" t="s">
        <v>11</v>
      </c>
      <c r="B235" s="1" t="s">
        <v>13</v>
      </c>
      <c r="C235" s="1">
        <v>2021</v>
      </c>
      <c r="D235" s="1" t="s">
        <v>66</v>
      </c>
      <c r="E235" s="21">
        <v>2600</v>
      </c>
    </row>
    <row r="236" spans="1:5" x14ac:dyDescent="0.2">
      <c r="A236" s="1" t="s">
        <v>11</v>
      </c>
      <c r="B236" s="1" t="s">
        <v>13</v>
      </c>
      <c r="C236" s="1">
        <v>2021</v>
      </c>
      <c r="D236" s="1" t="s">
        <v>0</v>
      </c>
      <c r="E236" s="21">
        <v>37008.9</v>
      </c>
    </row>
    <row r="237" spans="1:5" x14ac:dyDescent="0.2">
      <c r="A237" s="1" t="s">
        <v>11</v>
      </c>
      <c r="B237" s="1" t="s">
        <v>52</v>
      </c>
      <c r="C237" s="1">
        <v>2021</v>
      </c>
      <c r="D237" s="1" t="s">
        <v>34</v>
      </c>
      <c r="E237" s="21">
        <v>225000</v>
      </c>
    </row>
    <row r="238" spans="1:5" x14ac:dyDescent="0.2">
      <c r="A238" s="1" t="s">
        <v>11</v>
      </c>
      <c r="B238" s="1" t="s">
        <v>44</v>
      </c>
      <c r="C238" s="1">
        <v>2021</v>
      </c>
      <c r="D238" s="1" t="s">
        <v>56</v>
      </c>
      <c r="E238" s="21">
        <v>209596.26</v>
      </c>
    </row>
    <row r="239" spans="1:5" x14ac:dyDescent="0.2">
      <c r="A239" s="1" t="s">
        <v>11</v>
      </c>
      <c r="B239" s="1" t="s">
        <v>46</v>
      </c>
      <c r="C239" s="1">
        <v>2021</v>
      </c>
      <c r="D239" s="1" t="s">
        <v>71</v>
      </c>
      <c r="E239" s="21">
        <v>21094</v>
      </c>
    </row>
    <row r="240" spans="1:5" x14ac:dyDescent="0.2">
      <c r="A240" s="1" t="s">
        <v>11</v>
      </c>
      <c r="B240" s="1" t="s">
        <v>46</v>
      </c>
      <c r="C240" s="1">
        <v>2021</v>
      </c>
      <c r="D240" s="1" t="s">
        <v>70</v>
      </c>
      <c r="E240" s="21">
        <v>50126</v>
      </c>
    </row>
    <row r="241" spans="1:5" x14ac:dyDescent="0.2">
      <c r="A241" s="1" t="s">
        <v>11</v>
      </c>
      <c r="B241" s="1" t="s">
        <v>72</v>
      </c>
      <c r="C241" s="1">
        <v>2021</v>
      </c>
      <c r="D241" s="1" t="s">
        <v>68</v>
      </c>
      <c r="E241" s="21">
        <v>121770.44</v>
      </c>
    </row>
    <row r="242" spans="1:5" x14ac:dyDescent="0.2">
      <c r="A242" s="1" t="s">
        <v>11</v>
      </c>
      <c r="B242" s="1" t="s">
        <v>72</v>
      </c>
      <c r="C242" s="1">
        <v>2021</v>
      </c>
      <c r="D242" s="1" t="s">
        <v>66</v>
      </c>
      <c r="E242" s="21">
        <v>70271</v>
      </c>
    </row>
    <row r="243" spans="1:5" x14ac:dyDescent="0.2">
      <c r="A243" s="1" t="s">
        <v>11</v>
      </c>
      <c r="B243" s="1" t="s">
        <v>72</v>
      </c>
      <c r="C243" s="1">
        <v>2021</v>
      </c>
      <c r="D243" s="1" t="s">
        <v>70</v>
      </c>
      <c r="E243" s="21">
        <v>3020</v>
      </c>
    </row>
    <row r="244" spans="1:5" x14ac:dyDescent="0.2">
      <c r="A244" s="1" t="s">
        <v>11</v>
      </c>
      <c r="B244" s="1" t="s">
        <v>72</v>
      </c>
      <c r="C244" s="1">
        <v>2021</v>
      </c>
      <c r="D244" s="1" t="s">
        <v>0</v>
      </c>
      <c r="E244" s="21">
        <v>268205.03000000003</v>
      </c>
    </row>
    <row r="245" spans="1:5" x14ac:dyDescent="0.2">
      <c r="A245" s="1" t="s">
        <v>11</v>
      </c>
      <c r="B245" s="1" t="s">
        <v>48</v>
      </c>
      <c r="C245" s="1">
        <v>2021</v>
      </c>
      <c r="D245" s="1" t="s">
        <v>69</v>
      </c>
      <c r="E245" s="21">
        <v>100866</v>
      </c>
    </row>
    <row r="246" spans="1:5" x14ac:dyDescent="0.2">
      <c r="A246" s="1" t="s">
        <v>11</v>
      </c>
      <c r="B246" s="1" t="s">
        <v>67</v>
      </c>
      <c r="C246" s="1">
        <v>2021</v>
      </c>
      <c r="D246" s="1" t="s">
        <v>56</v>
      </c>
      <c r="E246" s="21">
        <v>307.2</v>
      </c>
    </row>
    <row r="247" spans="1:5" x14ac:dyDescent="0.2">
      <c r="A247" s="1" t="s">
        <v>11</v>
      </c>
      <c r="B247" s="1" t="s">
        <v>67</v>
      </c>
      <c r="C247" s="1">
        <v>2021</v>
      </c>
      <c r="D247" s="1" t="s">
        <v>1</v>
      </c>
      <c r="E247" s="21">
        <v>1493591.03</v>
      </c>
    </row>
    <row r="248" spans="1:5" x14ac:dyDescent="0.2">
      <c r="A248" s="1" t="s">
        <v>57</v>
      </c>
      <c r="B248" s="3" t="s">
        <v>3</v>
      </c>
      <c r="C248" s="1">
        <v>2021</v>
      </c>
      <c r="D248" s="1" t="s">
        <v>56</v>
      </c>
      <c r="E248" s="21">
        <v>451488.16</v>
      </c>
    </row>
    <row r="249" spans="1:5" x14ac:dyDescent="0.2">
      <c r="A249" s="1" t="s">
        <v>57</v>
      </c>
      <c r="B249" s="1" t="s">
        <v>3</v>
      </c>
      <c r="C249" s="1">
        <v>2021</v>
      </c>
      <c r="D249" s="1" t="s">
        <v>1</v>
      </c>
      <c r="E249" s="21">
        <v>79052.02</v>
      </c>
    </row>
    <row r="250" spans="1:5" x14ac:dyDescent="0.2">
      <c r="A250" s="1" t="s">
        <v>57</v>
      </c>
      <c r="B250" s="1" t="s">
        <v>3</v>
      </c>
      <c r="C250" s="1">
        <v>2020</v>
      </c>
      <c r="D250" s="1" t="s">
        <v>69</v>
      </c>
      <c r="E250" s="21">
        <v>3679523</v>
      </c>
    </row>
    <row r="251" spans="1:5" x14ac:dyDescent="0.2">
      <c r="A251" s="1" t="s">
        <v>57</v>
      </c>
      <c r="B251" s="1" t="s">
        <v>3</v>
      </c>
      <c r="C251" s="1">
        <v>2021</v>
      </c>
      <c r="D251" s="1" t="s">
        <v>70</v>
      </c>
      <c r="E251" s="21">
        <v>34600</v>
      </c>
    </row>
    <row r="252" spans="1:5" x14ac:dyDescent="0.2">
      <c r="A252" s="1" t="s">
        <v>57</v>
      </c>
      <c r="B252" s="1" t="s">
        <v>4</v>
      </c>
      <c r="C252" s="1">
        <v>2021</v>
      </c>
      <c r="D252" s="1" t="s">
        <v>56</v>
      </c>
      <c r="E252" s="21">
        <v>720013.21</v>
      </c>
    </row>
    <row r="253" spans="1:5" x14ac:dyDescent="0.2">
      <c r="A253" s="1" t="s">
        <v>57</v>
      </c>
      <c r="B253" s="1" t="s">
        <v>4</v>
      </c>
      <c r="C253" s="1">
        <v>2021</v>
      </c>
      <c r="D253" s="1" t="s">
        <v>18</v>
      </c>
      <c r="E253" s="21">
        <v>91025.48</v>
      </c>
    </row>
    <row r="254" spans="1:5" x14ac:dyDescent="0.2">
      <c r="A254" s="1" t="s">
        <v>57</v>
      </c>
      <c r="B254" s="1" t="s">
        <v>4</v>
      </c>
      <c r="C254" s="1">
        <v>2021</v>
      </c>
      <c r="D254" s="1" t="s">
        <v>69</v>
      </c>
      <c r="E254" s="21">
        <v>2452113</v>
      </c>
    </row>
    <row r="255" spans="1:5" x14ac:dyDescent="0.2">
      <c r="A255" s="1" t="s">
        <v>57</v>
      </c>
      <c r="B255" s="1" t="s">
        <v>4</v>
      </c>
      <c r="C255" s="1">
        <v>2021</v>
      </c>
      <c r="D255" s="1" t="s">
        <v>1</v>
      </c>
      <c r="E255" s="21">
        <v>58925.74</v>
      </c>
    </row>
    <row r="256" spans="1:5" x14ac:dyDescent="0.2">
      <c r="A256" s="1" t="s">
        <v>57</v>
      </c>
      <c r="B256" s="1" t="s">
        <v>4</v>
      </c>
      <c r="C256" s="1">
        <v>2021</v>
      </c>
      <c r="D256" s="1" t="s">
        <v>70</v>
      </c>
      <c r="E256" s="21">
        <f>7500+2000+8500</f>
        <v>18000</v>
      </c>
    </row>
    <row r="257" spans="1:5" x14ac:dyDescent="0.2">
      <c r="A257" s="1" t="s">
        <v>57</v>
      </c>
      <c r="B257" s="1" t="s">
        <v>45</v>
      </c>
      <c r="C257" s="1">
        <v>2021</v>
      </c>
      <c r="D257" s="1" t="s">
        <v>56</v>
      </c>
      <c r="E257" s="21">
        <v>249831.25</v>
      </c>
    </row>
    <row r="258" spans="1:5" x14ac:dyDescent="0.2">
      <c r="A258" s="1" t="s">
        <v>57</v>
      </c>
      <c r="B258" s="1" t="s">
        <v>45</v>
      </c>
      <c r="C258" s="1">
        <v>2021</v>
      </c>
      <c r="D258" s="1" t="s">
        <v>56</v>
      </c>
      <c r="E258" s="21">
        <v>2189455.2200000002</v>
      </c>
    </row>
    <row r="259" spans="1:5" x14ac:dyDescent="0.2">
      <c r="A259" s="1" t="s">
        <v>57</v>
      </c>
      <c r="B259" s="1" t="s">
        <v>45</v>
      </c>
      <c r="C259" s="1">
        <v>2021</v>
      </c>
      <c r="D259" s="1" t="s">
        <v>69</v>
      </c>
      <c r="E259" s="21">
        <v>4025648.99</v>
      </c>
    </row>
    <row r="260" spans="1:5" x14ac:dyDescent="0.2">
      <c r="A260" s="1" t="s">
        <v>57</v>
      </c>
      <c r="B260" s="1" t="s">
        <v>45</v>
      </c>
      <c r="C260" s="1">
        <v>2021</v>
      </c>
      <c r="D260" s="1" t="s">
        <v>70</v>
      </c>
      <c r="E260" s="21">
        <v>27605</v>
      </c>
    </row>
    <row r="261" spans="1:5" x14ac:dyDescent="0.2">
      <c r="A261" s="1" t="s">
        <v>57</v>
      </c>
      <c r="B261" s="1" t="s">
        <v>45</v>
      </c>
      <c r="C261" s="1">
        <v>2021</v>
      </c>
      <c r="D261" s="1" t="s">
        <v>34</v>
      </c>
      <c r="E261" s="21">
        <v>509300</v>
      </c>
    </row>
    <row r="262" spans="1:5" x14ac:dyDescent="0.2">
      <c r="A262" s="1" t="s">
        <v>57</v>
      </c>
      <c r="B262" s="1" t="s">
        <v>45</v>
      </c>
      <c r="C262" s="1">
        <v>2021</v>
      </c>
      <c r="D262" s="1" t="s">
        <v>0</v>
      </c>
      <c r="E262" s="21">
        <f>2068+704</f>
        <v>2772</v>
      </c>
    </row>
    <row r="263" spans="1:5" x14ac:dyDescent="0.2">
      <c r="A263" s="1" t="s">
        <v>57</v>
      </c>
      <c r="B263" s="1" t="s">
        <v>45</v>
      </c>
      <c r="C263" s="1">
        <v>2021</v>
      </c>
      <c r="D263" s="1" t="s">
        <v>0</v>
      </c>
      <c r="E263" s="21">
        <v>3240</v>
      </c>
    </row>
    <row r="264" spans="1:5" x14ac:dyDescent="0.2">
      <c r="A264" s="1" t="s">
        <v>57</v>
      </c>
      <c r="B264" s="1" t="s">
        <v>13</v>
      </c>
      <c r="C264" s="1">
        <v>2020</v>
      </c>
      <c r="D264" s="1" t="s">
        <v>69</v>
      </c>
      <c r="E264" s="21">
        <v>3122826</v>
      </c>
    </row>
    <row r="265" spans="1:5" x14ac:dyDescent="0.2">
      <c r="A265" s="1" t="s">
        <v>57</v>
      </c>
      <c r="B265" s="1" t="s">
        <v>13</v>
      </c>
      <c r="C265" s="1">
        <v>2021</v>
      </c>
      <c r="D265" s="1" t="s">
        <v>1</v>
      </c>
      <c r="E265" s="21">
        <v>509665</v>
      </c>
    </row>
    <row r="266" spans="1:5" x14ac:dyDescent="0.2">
      <c r="A266" s="1" t="s">
        <v>57</v>
      </c>
      <c r="B266" s="1" t="s">
        <v>13</v>
      </c>
      <c r="C266" s="1">
        <v>2021</v>
      </c>
      <c r="D266" s="1" t="s">
        <v>18</v>
      </c>
      <c r="E266" s="21">
        <v>11885.82</v>
      </c>
    </row>
    <row r="267" spans="1:5" x14ac:dyDescent="0.2">
      <c r="A267" s="1" t="s">
        <v>57</v>
      </c>
      <c r="B267" s="1" t="s">
        <v>13</v>
      </c>
      <c r="C267" s="1">
        <v>2021</v>
      </c>
      <c r="D267" s="1" t="s">
        <v>70</v>
      </c>
      <c r="E267" s="21">
        <v>668976.99</v>
      </c>
    </row>
    <row r="268" spans="1:5" x14ac:dyDescent="0.2">
      <c r="A268" s="1" t="s">
        <v>57</v>
      </c>
      <c r="B268" s="1" t="s">
        <v>13</v>
      </c>
      <c r="C268" s="1">
        <v>2021</v>
      </c>
      <c r="D268" s="1" t="s">
        <v>71</v>
      </c>
      <c r="E268" s="21">
        <v>203112.94</v>
      </c>
    </row>
    <row r="269" spans="1:5" x14ac:dyDescent="0.2">
      <c r="A269" s="1" t="s">
        <v>57</v>
      </c>
      <c r="B269" s="1" t="s">
        <v>13</v>
      </c>
      <c r="C269" s="1">
        <v>2021</v>
      </c>
      <c r="D269" s="1" t="s">
        <v>66</v>
      </c>
      <c r="E269" s="21">
        <v>10783</v>
      </c>
    </row>
    <row r="270" spans="1:5" x14ac:dyDescent="0.2">
      <c r="A270" s="1" t="s">
        <v>57</v>
      </c>
      <c r="B270" s="1" t="s">
        <v>13</v>
      </c>
      <c r="C270" s="1">
        <v>2021</v>
      </c>
      <c r="D270" s="1" t="s">
        <v>34</v>
      </c>
      <c r="E270" s="21">
        <v>41380</v>
      </c>
    </row>
    <row r="271" spans="1:5" x14ac:dyDescent="0.2">
      <c r="A271" s="1" t="s">
        <v>57</v>
      </c>
      <c r="B271" s="1" t="s">
        <v>13</v>
      </c>
      <c r="C271" s="1">
        <v>2021</v>
      </c>
      <c r="D271" s="1" t="s">
        <v>68</v>
      </c>
      <c r="E271" s="21">
        <v>400271.05</v>
      </c>
    </row>
    <row r="272" spans="1:5" x14ac:dyDescent="0.2">
      <c r="A272" s="1" t="s">
        <v>57</v>
      </c>
      <c r="B272" s="1" t="s">
        <v>13</v>
      </c>
      <c r="C272" s="1">
        <v>2021</v>
      </c>
      <c r="D272" s="1" t="s">
        <v>0</v>
      </c>
      <c r="E272" s="21">
        <v>831125.46</v>
      </c>
    </row>
    <row r="273" spans="1:5" x14ac:dyDescent="0.2">
      <c r="A273" s="1" t="s">
        <v>57</v>
      </c>
      <c r="B273" s="1" t="s">
        <v>13</v>
      </c>
      <c r="C273" s="1">
        <v>2021</v>
      </c>
      <c r="D273" s="1" t="s">
        <v>43</v>
      </c>
      <c r="E273" s="21">
        <v>6566</v>
      </c>
    </row>
    <row r="274" spans="1:5" x14ac:dyDescent="0.2">
      <c r="A274" s="1" t="s">
        <v>57</v>
      </c>
      <c r="B274" s="1" t="s">
        <v>13</v>
      </c>
      <c r="C274" s="1">
        <v>2021</v>
      </c>
      <c r="D274" s="1" t="s">
        <v>38</v>
      </c>
      <c r="E274" s="21">
        <v>186.52</v>
      </c>
    </row>
    <row r="275" spans="1:5" x14ac:dyDescent="0.2">
      <c r="A275" s="1" t="s">
        <v>57</v>
      </c>
      <c r="B275" s="1" t="s">
        <v>13</v>
      </c>
      <c r="C275" s="1">
        <v>2021</v>
      </c>
      <c r="D275" s="1" t="s">
        <v>40</v>
      </c>
      <c r="E275" s="21">
        <v>4714.5600000000004</v>
      </c>
    </row>
    <row r="276" spans="1:5" x14ac:dyDescent="0.2">
      <c r="A276" s="1" t="s">
        <v>57</v>
      </c>
      <c r="B276" s="1" t="s">
        <v>52</v>
      </c>
      <c r="C276" s="1">
        <v>2021</v>
      </c>
      <c r="D276" s="1" t="s">
        <v>1</v>
      </c>
      <c r="E276" s="21">
        <v>6540.38</v>
      </c>
    </row>
    <row r="277" spans="1:5" x14ac:dyDescent="0.2">
      <c r="A277" s="1" t="s">
        <v>57</v>
      </c>
      <c r="B277" s="1" t="s">
        <v>52</v>
      </c>
      <c r="C277" s="1">
        <v>2021</v>
      </c>
      <c r="D277" s="1" t="s">
        <v>69</v>
      </c>
      <c r="E277" s="21">
        <v>370429.28</v>
      </c>
    </row>
    <row r="278" spans="1:5" x14ac:dyDescent="0.2">
      <c r="A278" s="1" t="s">
        <v>57</v>
      </c>
      <c r="B278" s="1" t="s">
        <v>52</v>
      </c>
      <c r="C278" s="1">
        <v>2021</v>
      </c>
      <c r="D278" s="1" t="s">
        <v>34</v>
      </c>
      <c r="E278" s="21">
        <v>231200</v>
      </c>
    </row>
    <row r="279" spans="1:5" x14ac:dyDescent="0.2">
      <c r="A279" s="1" t="s">
        <v>57</v>
      </c>
      <c r="B279" s="1" t="s">
        <v>52</v>
      </c>
      <c r="C279" s="1">
        <v>2021</v>
      </c>
      <c r="D279" s="1" t="s">
        <v>0</v>
      </c>
      <c r="E279" s="21">
        <v>11155</v>
      </c>
    </row>
    <row r="280" spans="1:5" x14ac:dyDescent="0.2">
      <c r="A280" s="1" t="s">
        <v>57</v>
      </c>
      <c r="B280" s="1" t="s">
        <v>55</v>
      </c>
      <c r="C280" s="1">
        <v>2021</v>
      </c>
      <c r="D280" s="1" t="s">
        <v>1</v>
      </c>
      <c r="E280" s="21">
        <f>4869+70399.29</f>
        <v>75268.289999999994</v>
      </c>
    </row>
    <row r="281" spans="1:5" x14ac:dyDescent="0.2">
      <c r="A281" s="1" t="s">
        <v>57</v>
      </c>
      <c r="B281" s="1" t="s">
        <v>55</v>
      </c>
      <c r="C281" s="1">
        <v>2021</v>
      </c>
      <c r="D281" s="1" t="s">
        <v>0</v>
      </c>
      <c r="E281" s="21">
        <v>2200</v>
      </c>
    </row>
    <row r="282" spans="1:5" x14ac:dyDescent="0.2">
      <c r="A282" s="1" t="s">
        <v>57</v>
      </c>
      <c r="B282" s="1" t="s">
        <v>55</v>
      </c>
      <c r="C282" s="1">
        <v>2021</v>
      </c>
      <c r="D282" s="1" t="s">
        <v>69</v>
      </c>
      <c r="E282" s="21">
        <v>50939</v>
      </c>
    </row>
    <row r="283" spans="1:5" x14ac:dyDescent="0.2">
      <c r="A283" s="1" t="s">
        <v>57</v>
      </c>
      <c r="B283" s="1" t="s">
        <v>44</v>
      </c>
      <c r="C283" s="1">
        <v>2021</v>
      </c>
      <c r="D283" s="1" t="s">
        <v>56</v>
      </c>
      <c r="E283" s="21">
        <v>323939.71000000002</v>
      </c>
    </row>
    <row r="284" spans="1:5" x14ac:dyDescent="0.2">
      <c r="A284" s="1" t="s">
        <v>57</v>
      </c>
      <c r="B284" s="1" t="s">
        <v>44</v>
      </c>
      <c r="C284" s="1">
        <v>2021</v>
      </c>
      <c r="D284" s="1" t="s">
        <v>1</v>
      </c>
      <c r="E284" s="21">
        <v>43690.13</v>
      </c>
    </row>
    <row r="285" spans="1:5" x14ac:dyDescent="0.2">
      <c r="A285" s="1" t="s">
        <v>57</v>
      </c>
      <c r="B285" s="1" t="s">
        <v>44</v>
      </c>
      <c r="C285" s="1">
        <v>2021</v>
      </c>
      <c r="D285" s="1" t="s">
        <v>69</v>
      </c>
      <c r="E285" s="21">
        <v>1630739</v>
      </c>
    </row>
    <row r="286" spans="1:5" x14ac:dyDescent="0.2">
      <c r="A286" s="1" t="s">
        <v>57</v>
      </c>
      <c r="B286" s="1" t="s">
        <v>44</v>
      </c>
      <c r="C286" s="1">
        <v>2021</v>
      </c>
      <c r="D286" s="1" t="s">
        <v>70</v>
      </c>
      <c r="E286" s="21">
        <v>12500</v>
      </c>
    </row>
    <row r="287" spans="1:5" x14ac:dyDescent="0.2">
      <c r="A287" s="1" t="s">
        <v>57</v>
      </c>
      <c r="B287" s="1" t="s">
        <v>44</v>
      </c>
      <c r="C287" s="1">
        <v>2021</v>
      </c>
      <c r="D287" s="1" t="s">
        <v>66</v>
      </c>
      <c r="E287" s="21">
        <v>150000</v>
      </c>
    </row>
    <row r="288" spans="1:5" x14ac:dyDescent="0.2">
      <c r="A288" s="1" t="s">
        <v>57</v>
      </c>
      <c r="B288" s="1" t="s">
        <v>44</v>
      </c>
      <c r="C288" s="1">
        <v>2021</v>
      </c>
      <c r="D288" s="1" t="s">
        <v>18</v>
      </c>
      <c r="E288" s="21">
        <v>60476.09</v>
      </c>
    </row>
    <row r="289" spans="1:5" x14ac:dyDescent="0.2">
      <c r="A289" s="1" t="s">
        <v>57</v>
      </c>
      <c r="B289" s="1" t="s">
        <v>50</v>
      </c>
      <c r="C289" s="1">
        <v>2021</v>
      </c>
      <c r="D289" s="1" t="s">
        <v>56</v>
      </c>
      <c r="E289" s="21">
        <v>8489600</v>
      </c>
    </row>
    <row r="290" spans="1:5" x14ac:dyDescent="0.2">
      <c r="A290" s="1" t="s">
        <v>57</v>
      </c>
      <c r="B290" s="1" t="s">
        <v>50</v>
      </c>
      <c r="C290" s="1">
        <v>2021</v>
      </c>
      <c r="D290" s="1" t="s">
        <v>1</v>
      </c>
      <c r="E290" s="21">
        <v>40174.61</v>
      </c>
    </row>
    <row r="291" spans="1:5" x14ac:dyDescent="0.2">
      <c r="A291" s="1" t="s">
        <v>57</v>
      </c>
      <c r="B291" s="1" t="s">
        <v>50</v>
      </c>
      <c r="C291" s="1">
        <v>2021</v>
      </c>
      <c r="D291" s="1" t="s">
        <v>70</v>
      </c>
      <c r="E291" s="21">
        <v>68678.850000000006</v>
      </c>
    </row>
    <row r="292" spans="1:5" x14ac:dyDescent="0.2">
      <c r="A292" s="1" t="s">
        <v>57</v>
      </c>
      <c r="B292" s="1" t="s">
        <v>50</v>
      </c>
      <c r="C292" s="1">
        <v>2021</v>
      </c>
      <c r="D292" s="1" t="s">
        <v>66</v>
      </c>
      <c r="E292" s="21">
        <v>19017.400000000001</v>
      </c>
    </row>
    <row r="293" spans="1:5" x14ac:dyDescent="0.2">
      <c r="A293" s="1" t="s">
        <v>57</v>
      </c>
      <c r="B293" s="1" t="s">
        <v>50</v>
      </c>
      <c r="C293" s="1">
        <v>2021</v>
      </c>
      <c r="D293" s="1" t="s">
        <v>34</v>
      </c>
      <c r="E293" s="21">
        <v>85640.03</v>
      </c>
    </row>
    <row r="294" spans="1:5" x14ac:dyDescent="0.2">
      <c r="A294" s="1" t="s">
        <v>57</v>
      </c>
      <c r="B294" s="1" t="s">
        <v>50</v>
      </c>
      <c r="C294" s="1">
        <v>2021</v>
      </c>
      <c r="D294" s="1" t="s">
        <v>68</v>
      </c>
      <c r="E294" s="21">
        <v>57511.68</v>
      </c>
    </row>
    <row r="295" spans="1:5" x14ac:dyDescent="0.2">
      <c r="A295" s="1" t="s">
        <v>57</v>
      </c>
      <c r="B295" s="1" t="s">
        <v>50</v>
      </c>
      <c r="C295" s="1">
        <v>2021</v>
      </c>
      <c r="D295" s="1" t="s">
        <v>0</v>
      </c>
      <c r="E295" s="21">
        <v>507104.78</v>
      </c>
    </row>
    <row r="296" spans="1:5" x14ac:dyDescent="0.2">
      <c r="A296" s="1" t="s">
        <v>57</v>
      </c>
      <c r="B296" s="1" t="s">
        <v>49</v>
      </c>
      <c r="C296" s="1">
        <v>2021</v>
      </c>
      <c r="D296" s="1" t="s">
        <v>56</v>
      </c>
      <c r="E296" s="21">
        <v>414929.56</v>
      </c>
    </row>
    <row r="297" spans="1:5" x14ac:dyDescent="0.2">
      <c r="A297" s="1" t="s">
        <v>57</v>
      </c>
      <c r="B297" s="1" t="s">
        <v>49</v>
      </c>
      <c r="C297" s="1">
        <v>2021</v>
      </c>
      <c r="D297" s="1" t="s">
        <v>1</v>
      </c>
      <c r="E297" s="21">
        <v>162065.45000000001</v>
      </c>
    </row>
    <row r="298" spans="1:5" x14ac:dyDescent="0.2">
      <c r="A298" s="1" t="s">
        <v>57</v>
      </c>
      <c r="B298" s="1" t="s">
        <v>49</v>
      </c>
      <c r="C298" s="1">
        <v>2021</v>
      </c>
      <c r="D298" s="1" t="s">
        <v>70</v>
      </c>
      <c r="E298" s="21">
        <v>77756</v>
      </c>
    </row>
    <row r="299" spans="1:5" x14ac:dyDescent="0.2">
      <c r="A299" s="1" t="s">
        <v>57</v>
      </c>
      <c r="B299" s="1" t="s">
        <v>49</v>
      </c>
      <c r="C299" s="1">
        <v>2021</v>
      </c>
      <c r="D299" s="1" t="s">
        <v>18</v>
      </c>
      <c r="E299" s="21">
        <v>39073.42</v>
      </c>
    </row>
    <row r="300" spans="1:5" x14ac:dyDescent="0.2">
      <c r="A300" s="1" t="s">
        <v>57</v>
      </c>
      <c r="B300" s="1" t="s">
        <v>49</v>
      </c>
      <c r="C300" s="1">
        <v>2021</v>
      </c>
      <c r="D300" s="1" t="s">
        <v>66</v>
      </c>
      <c r="E300" s="21">
        <v>36000</v>
      </c>
    </row>
    <row r="301" spans="1:5" x14ac:dyDescent="0.2">
      <c r="A301" s="1" t="s">
        <v>57</v>
      </c>
      <c r="B301" s="1" t="s">
        <v>49</v>
      </c>
      <c r="C301" s="1">
        <v>2021</v>
      </c>
      <c r="D301" s="1" t="s">
        <v>69</v>
      </c>
      <c r="E301" s="21">
        <v>1072451</v>
      </c>
    </row>
    <row r="302" spans="1:5" x14ac:dyDescent="0.2">
      <c r="A302" s="1" t="s">
        <v>57</v>
      </c>
      <c r="B302" s="1" t="s">
        <v>49</v>
      </c>
      <c r="C302" s="1">
        <v>2021</v>
      </c>
      <c r="D302" s="1" t="s">
        <v>68</v>
      </c>
      <c r="E302" s="21">
        <f>50521.58+1500</f>
        <v>52021.58</v>
      </c>
    </row>
    <row r="303" spans="1:5" x14ac:dyDescent="0.2">
      <c r="A303" s="1" t="s">
        <v>57</v>
      </c>
      <c r="B303" s="1" t="s">
        <v>49</v>
      </c>
      <c r="C303" s="1">
        <v>2021</v>
      </c>
      <c r="D303" s="1" t="s">
        <v>0</v>
      </c>
      <c r="E303" s="21">
        <v>58172</v>
      </c>
    </row>
    <row r="304" spans="1:5" x14ac:dyDescent="0.2">
      <c r="A304" s="1" t="s">
        <v>57</v>
      </c>
      <c r="B304" s="1" t="s">
        <v>49</v>
      </c>
      <c r="C304" s="1">
        <v>2021</v>
      </c>
      <c r="D304" s="1" t="s">
        <v>0</v>
      </c>
      <c r="E304" s="21">
        <v>18757.05</v>
      </c>
    </row>
    <row r="305" spans="1:5" x14ac:dyDescent="0.2">
      <c r="A305" s="1" t="s">
        <v>57</v>
      </c>
      <c r="B305" s="1" t="s">
        <v>46</v>
      </c>
      <c r="C305" s="1">
        <v>2021</v>
      </c>
      <c r="D305" s="1" t="s">
        <v>71</v>
      </c>
      <c r="E305" s="21">
        <v>1107331.6299999999</v>
      </c>
    </row>
    <row r="306" spans="1:5" x14ac:dyDescent="0.2">
      <c r="A306" s="1" t="s">
        <v>57</v>
      </c>
      <c r="B306" s="1" t="s">
        <v>46</v>
      </c>
      <c r="C306" s="1">
        <v>2021</v>
      </c>
      <c r="D306" s="1" t="s">
        <v>69</v>
      </c>
      <c r="E306" s="21">
        <v>551301</v>
      </c>
    </row>
    <row r="307" spans="1:5" x14ac:dyDescent="0.2">
      <c r="A307" s="1" t="s">
        <v>57</v>
      </c>
      <c r="B307" s="1" t="s">
        <v>46</v>
      </c>
      <c r="C307" s="1">
        <v>2021</v>
      </c>
      <c r="D307" s="1" t="s">
        <v>66</v>
      </c>
      <c r="E307" s="21">
        <v>12000</v>
      </c>
    </row>
    <row r="308" spans="1:5" x14ac:dyDescent="0.2">
      <c r="A308" s="1" t="s">
        <v>57</v>
      </c>
      <c r="B308" s="1" t="s">
        <v>46</v>
      </c>
      <c r="C308" s="1">
        <v>2021</v>
      </c>
      <c r="D308" s="1" t="s">
        <v>70</v>
      </c>
      <c r="E308" s="21">
        <v>924238</v>
      </c>
    </row>
    <row r="309" spans="1:5" x14ac:dyDescent="0.2">
      <c r="A309" s="1" t="s">
        <v>57</v>
      </c>
      <c r="B309" s="1" t="s">
        <v>72</v>
      </c>
      <c r="C309" s="1">
        <v>2021</v>
      </c>
      <c r="D309" s="1" t="s">
        <v>56</v>
      </c>
      <c r="E309" s="21">
        <v>83333</v>
      </c>
    </row>
    <row r="310" spans="1:5" x14ac:dyDescent="0.2">
      <c r="A310" s="1" t="s">
        <v>57</v>
      </c>
      <c r="B310" s="1" t="s">
        <v>72</v>
      </c>
      <c r="C310" s="1">
        <v>2021</v>
      </c>
      <c r="D310" s="1" t="s">
        <v>56</v>
      </c>
      <c r="E310" s="21">
        <v>153680.13</v>
      </c>
    </row>
    <row r="311" spans="1:5" x14ac:dyDescent="0.2">
      <c r="A311" s="1" t="s">
        <v>57</v>
      </c>
      <c r="B311" s="1" t="s">
        <v>72</v>
      </c>
      <c r="C311" s="1">
        <v>2021</v>
      </c>
      <c r="D311" s="1" t="s">
        <v>69</v>
      </c>
      <c r="E311" s="21">
        <v>134545.96</v>
      </c>
    </row>
    <row r="312" spans="1:5" x14ac:dyDescent="0.2">
      <c r="A312" s="1" t="s">
        <v>57</v>
      </c>
      <c r="B312" s="1" t="s">
        <v>72</v>
      </c>
      <c r="C312" s="1">
        <v>2021</v>
      </c>
      <c r="D312" s="1" t="s">
        <v>18</v>
      </c>
      <c r="E312" s="21">
        <v>150000</v>
      </c>
    </row>
    <row r="313" spans="1:5" x14ac:dyDescent="0.2">
      <c r="A313" s="1" t="s">
        <v>57</v>
      </c>
      <c r="B313" s="1" t="s">
        <v>72</v>
      </c>
      <c r="C313" s="1">
        <v>2021</v>
      </c>
      <c r="D313" s="1" t="s">
        <v>73</v>
      </c>
      <c r="E313" s="21">
        <v>203711</v>
      </c>
    </row>
    <row r="314" spans="1:5" x14ac:dyDescent="0.2">
      <c r="A314" s="1" t="s">
        <v>57</v>
      </c>
      <c r="B314" s="1" t="s">
        <v>72</v>
      </c>
      <c r="C314" s="1">
        <v>2021</v>
      </c>
      <c r="D314" s="1" t="s">
        <v>0</v>
      </c>
      <c r="E314" s="21">
        <f>142848.76+1736550+9388</f>
        <v>1888786.76</v>
      </c>
    </row>
    <row r="315" spans="1:5" x14ac:dyDescent="0.2">
      <c r="A315" s="1" t="s">
        <v>57</v>
      </c>
      <c r="B315" s="1" t="s">
        <v>5</v>
      </c>
      <c r="C315" s="1">
        <v>2021</v>
      </c>
      <c r="D315" s="1" t="s">
        <v>69</v>
      </c>
      <c r="E315" s="21">
        <v>14346325</v>
      </c>
    </row>
    <row r="316" spans="1:5" x14ac:dyDescent="0.2">
      <c r="A316" s="1" t="s">
        <v>57</v>
      </c>
      <c r="B316" s="1" t="s">
        <v>48</v>
      </c>
      <c r="C316" s="1">
        <v>2021</v>
      </c>
      <c r="D316" s="1" t="s">
        <v>69</v>
      </c>
      <c r="E316" s="21">
        <v>2889531</v>
      </c>
    </row>
    <row r="317" spans="1:5" x14ac:dyDescent="0.2">
      <c r="A317" s="1" t="s">
        <v>57</v>
      </c>
      <c r="B317" s="1" t="s">
        <v>54</v>
      </c>
      <c r="C317" s="1">
        <v>2021</v>
      </c>
      <c r="D317" s="1" t="s">
        <v>56</v>
      </c>
      <c r="E317" s="21">
        <v>2483235.73</v>
      </c>
    </row>
    <row r="318" spans="1:5" x14ac:dyDescent="0.2">
      <c r="A318" s="1" t="s">
        <v>57</v>
      </c>
      <c r="B318" s="1" t="s">
        <v>54</v>
      </c>
      <c r="C318" s="1">
        <v>2021</v>
      </c>
      <c r="D318" s="1" t="s">
        <v>56</v>
      </c>
      <c r="E318" s="21">
        <v>94566.1</v>
      </c>
    </row>
    <row r="319" spans="1:5" x14ac:dyDescent="0.2">
      <c r="A319" s="1" t="s">
        <v>57</v>
      </c>
      <c r="B319" s="1" t="s">
        <v>54</v>
      </c>
      <c r="C319" s="1">
        <v>2021</v>
      </c>
      <c r="D319" s="1" t="s">
        <v>56</v>
      </c>
      <c r="E319" s="21">
        <v>230412</v>
      </c>
    </row>
    <row r="320" spans="1:5" x14ac:dyDescent="0.2">
      <c r="A320" s="1" t="s">
        <v>57</v>
      </c>
      <c r="B320" s="1" t="s">
        <v>54</v>
      </c>
      <c r="C320" s="1">
        <v>2021</v>
      </c>
      <c r="D320" s="1" t="s">
        <v>56</v>
      </c>
      <c r="E320" s="21">
        <v>123550.8</v>
      </c>
    </row>
    <row r="321" spans="1:6" x14ac:dyDescent="0.2">
      <c r="A321" s="1" t="s">
        <v>57</v>
      </c>
      <c r="B321" s="1" t="s">
        <v>54</v>
      </c>
      <c r="C321" s="1">
        <v>2021</v>
      </c>
      <c r="D321" s="1" t="s">
        <v>56</v>
      </c>
      <c r="E321" s="21">
        <v>76198.91</v>
      </c>
    </row>
    <row r="322" spans="1:6" x14ac:dyDescent="0.2">
      <c r="A322" s="1" t="s">
        <v>57</v>
      </c>
      <c r="B322" s="1" t="s">
        <v>54</v>
      </c>
      <c r="C322" s="1">
        <v>2021</v>
      </c>
      <c r="D322" s="1" t="s">
        <v>34</v>
      </c>
      <c r="E322" s="21">
        <v>2240</v>
      </c>
      <c r="F322" s="19"/>
    </row>
    <row r="323" spans="1:6" x14ac:dyDescent="0.2">
      <c r="A323" s="1" t="s">
        <v>57</v>
      </c>
      <c r="B323" s="1" t="s">
        <v>54</v>
      </c>
      <c r="C323" s="1">
        <v>2021</v>
      </c>
      <c r="D323" s="1" t="s">
        <v>66</v>
      </c>
      <c r="E323" s="21">
        <v>12144</v>
      </c>
    </row>
    <row r="324" spans="1:6" x14ac:dyDescent="0.2">
      <c r="A324" s="1" t="s">
        <v>57</v>
      </c>
      <c r="B324" s="1" t="s">
        <v>54</v>
      </c>
      <c r="C324" s="1">
        <v>2021</v>
      </c>
      <c r="D324" s="1" t="s">
        <v>68</v>
      </c>
      <c r="E324" s="21">
        <v>80000</v>
      </c>
    </row>
    <row r="325" spans="1:6" x14ac:dyDescent="0.2">
      <c r="A325" s="1" t="s">
        <v>57</v>
      </c>
      <c r="B325" s="1" t="s">
        <v>54</v>
      </c>
      <c r="C325" s="1">
        <v>2021</v>
      </c>
      <c r="D325" s="1" t="s">
        <v>1</v>
      </c>
      <c r="E325" s="21">
        <v>7359513.7400000002</v>
      </c>
    </row>
    <row r="326" spans="1:6" x14ac:dyDescent="0.2">
      <c r="A326" s="1" t="s">
        <v>57</v>
      </c>
      <c r="B326" s="1" t="s">
        <v>54</v>
      </c>
      <c r="C326" s="1">
        <v>2021</v>
      </c>
      <c r="D326" s="1" t="s">
        <v>56</v>
      </c>
      <c r="E326" s="21">
        <v>7569.18</v>
      </c>
    </row>
    <row r="327" spans="1:6" x14ac:dyDescent="0.2">
      <c r="A327" s="1" t="s">
        <v>57</v>
      </c>
      <c r="B327" s="1" t="s">
        <v>54</v>
      </c>
      <c r="C327" s="1">
        <v>2021</v>
      </c>
      <c r="D327" s="1" t="s">
        <v>70</v>
      </c>
      <c r="E327" s="21">
        <v>171500</v>
      </c>
    </row>
    <row r="328" spans="1:6" x14ac:dyDescent="0.2">
      <c r="A328" s="1" t="s">
        <v>57</v>
      </c>
      <c r="B328" s="1" t="s">
        <v>54</v>
      </c>
      <c r="C328" s="1">
        <v>2021</v>
      </c>
      <c r="D328" s="1" t="s">
        <v>69</v>
      </c>
      <c r="E328" s="21">
        <v>10016222.6</v>
      </c>
    </row>
    <row r="329" spans="1:6" x14ac:dyDescent="0.2">
      <c r="A329" s="1" t="s">
        <v>47</v>
      </c>
      <c r="B329" s="1" t="s">
        <v>4</v>
      </c>
      <c r="C329" s="1">
        <v>2021</v>
      </c>
      <c r="D329" s="1" t="s">
        <v>74</v>
      </c>
      <c r="E329" s="21">
        <v>26000</v>
      </c>
    </row>
    <row r="330" spans="1:6" x14ac:dyDescent="0.2">
      <c r="A330" s="1" t="s">
        <v>47</v>
      </c>
      <c r="B330" s="1" t="s">
        <v>4</v>
      </c>
      <c r="C330" s="1">
        <v>2021</v>
      </c>
      <c r="D330" s="1" t="s">
        <v>34</v>
      </c>
      <c r="E330" s="21">
        <v>18000</v>
      </c>
    </row>
    <row r="331" spans="1:6" x14ac:dyDescent="0.2">
      <c r="A331" s="1" t="s">
        <v>47</v>
      </c>
      <c r="B331" s="1" t="s">
        <v>4</v>
      </c>
      <c r="C331" s="1">
        <v>2021</v>
      </c>
      <c r="D331" s="1" t="s">
        <v>69</v>
      </c>
      <c r="E331" s="21">
        <v>8651489</v>
      </c>
    </row>
    <row r="332" spans="1:6" x14ac:dyDescent="0.2">
      <c r="A332" s="1" t="s">
        <v>47</v>
      </c>
      <c r="B332" s="1" t="s">
        <v>45</v>
      </c>
      <c r="C332" s="1">
        <v>2021</v>
      </c>
      <c r="D332" s="1" t="s">
        <v>69</v>
      </c>
      <c r="E332" s="21">
        <v>627581.4</v>
      </c>
    </row>
    <row r="333" spans="1:6" x14ac:dyDescent="0.2">
      <c r="A333" s="1" t="s">
        <v>47</v>
      </c>
      <c r="B333" s="1" t="s">
        <v>45</v>
      </c>
      <c r="C333" s="1">
        <v>2021</v>
      </c>
      <c r="D333" s="1" t="s">
        <v>34</v>
      </c>
      <c r="E333" s="21">
        <v>15000</v>
      </c>
    </row>
    <row r="334" spans="1:6" x14ac:dyDescent="0.2">
      <c r="A334" s="1" t="s">
        <v>47</v>
      </c>
      <c r="B334" s="1" t="s">
        <v>13</v>
      </c>
      <c r="C334" s="1">
        <v>2021</v>
      </c>
      <c r="D334" s="1" t="s">
        <v>69</v>
      </c>
      <c r="E334" s="21">
        <v>3014935</v>
      </c>
    </row>
    <row r="335" spans="1:6" x14ac:dyDescent="0.2">
      <c r="A335" s="1" t="s">
        <v>47</v>
      </c>
      <c r="B335" s="1" t="s">
        <v>52</v>
      </c>
      <c r="C335" s="1">
        <v>2021</v>
      </c>
      <c r="D335" s="1" t="s">
        <v>69</v>
      </c>
      <c r="E335" s="21">
        <v>15397195</v>
      </c>
    </row>
    <row r="336" spans="1:6" x14ac:dyDescent="0.2">
      <c r="A336" s="1" t="s">
        <v>47</v>
      </c>
      <c r="B336" s="1" t="s">
        <v>55</v>
      </c>
      <c r="C336" s="1">
        <v>2021</v>
      </c>
      <c r="D336" s="1" t="s">
        <v>69</v>
      </c>
      <c r="E336" s="21">
        <v>294056.5</v>
      </c>
    </row>
    <row r="337" spans="1:5" x14ac:dyDescent="0.2">
      <c r="A337" s="1" t="s">
        <v>47</v>
      </c>
      <c r="B337" s="1" t="s">
        <v>44</v>
      </c>
      <c r="C337" s="1">
        <v>2021</v>
      </c>
      <c r="D337" s="1" t="s">
        <v>69</v>
      </c>
      <c r="E337" s="21">
        <v>502132.9</v>
      </c>
    </row>
    <row r="338" spans="1:5" x14ac:dyDescent="0.2">
      <c r="A338" s="1" t="s">
        <v>47</v>
      </c>
      <c r="B338" s="1" t="s">
        <v>72</v>
      </c>
      <c r="C338" s="1">
        <v>2021</v>
      </c>
      <c r="D338" s="1" t="s">
        <v>69</v>
      </c>
      <c r="E338" s="21">
        <v>2072533</v>
      </c>
    </row>
    <row r="339" spans="1:5" x14ac:dyDescent="0.2">
      <c r="A339" s="1" t="s">
        <v>47</v>
      </c>
      <c r="B339" s="1" t="s">
        <v>54</v>
      </c>
      <c r="C339" s="1">
        <v>2021</v>
      </c>
      <c r="D339" s="1" t="s">
        <v>1</v>
      </c>
      <c r="E339" s="21">
        <v>140237593.69999999</v>
      </c>
    </row>
    <row r="340" spans="1:5" x14ac:dyDescent="0.2">
      <c r="A340" s="1" t="s">
        <v>75</v>
      </c>
      <c r="B340" s="1" t="s">
        <v>54</v>
      </c>
      <c r="C340" s="1">
        <v>2021</v>
      </c>
      <c r="D340" s="1" t="s">
        <v>74</v>
      </c>
      <c r="E340" s="21">
        <v>52943</v>
      </c>
    </row>
    <row r="341" spans="1:5" x14ac:dyDescent="0.2">
      <c r="A341" s="1" t="s">
        <v>47</v>
      </c>
      <c r="B341" s="1" t="s">
        <v>54</v>
      </c>
      <c r="C341" s="1">
        <v>2021</v>
      </c>
      <c r="D341" s="1" t="s">
        <v>69</v>
      </c>
      <c r="E341" s="21">
        <v>39458779</v>
      </c>
    </row>
    <row r="342" spans="1:5" x14ac:dyDescent="0.2">
      <c r="A342" s="2"/>
      <c r="B342" s="2"/>
      <c r="C342" s="2"/>
      <c r="D342" s="2"/>
      <c r="E342" s="22"/>
    </row>
    <row r="343" spans="1:5" x14ac:dyDescent="0.2">
      <c r="A343" s="2"/>
      <c r="B343" s="2"/>
      <c r="C343" s="2"/>
      <c r="D343" s="2"/>
      <c r="E343" s="14"/>
    </row>
    <row r="344" spans="1:5" x14ac:dyDescent="0.2">
      <c r="A344" s="16" t="s">
        <v>11</v>
      </c>
      <c r="B344" s="16" t="s">
        <v>3</v>
      </c>
      <c r="C344" s="16">
        <v>2020</v>
      </c>
      <c r="D344" s="16" t="s">
        <v>56</v>
      </c>
      <c r="E344" s="17">
        <v>145340</v>
      </c>
    </row>
    <row r="345" spans="1:5" x14ac:dyDescent="0.2">
      <c r="A345" s="16" t="s">
        <v>11</v>
      </c>
      <c r="B345" s="16" t="s">
        <v>3</v>
      </c>
      <c r="C345" s="16">
        <v>2020</v>
      </c>
      <c r="D345" s="16" t="s">
        <v>69</v>
      </c>
      <c r="E345" s="17">
        <v>998380</v>
      </c>
    </row>
    <row r="346" spans="1:5" x14ac:dyDescent="0.2">
      <c r="A346" s="16" t="s">
        <v>11</v>
      </c>
      <c r="B346" s="16" t="s">
        <v>4</v>
      </c>
      <c r="C346" s="16">
        <v>2020</v>
      </c>
      <c r="D346" s="16" t="s">
        <v>56</v>
      </c>
      <c r="E346" s="17">
        <v>987734</v>
      </c>
    </row>
    <row r="347" spans="1:5" x14ac:dyDescent="0.2">
      <c r="A347" s="16" t="s">
        <v>11</v>
      </c>
      <c r="B347" s="16" t="s">
        <v>4</v>
      </c>
      <c r="C347" s="16">
        <v>2020</v>
      </c>
      <c r="D347" s="16" t="s">
        <v>0</v>
      </c>
      <c r="E347" s="17">
        <v>6211</v>
      </c>
    </row>
    <row r="348" spans="1:5" x14ac:dyDescent="0.2">
      <c r="A348" s="16" t="s">
        <v>11</v>
      </c>
      <c r="B348" s="16" t="s">
        <v>45</v>
      </c>
      <c r="C348" s="16">
        <v>2020</v>
      </c>
      <c r="D348" s="16" t="s">
        <v>56</v>
      </c>
      <c r="E348" s="17">
        <v>202640</v>
      </c>
    </row>
    <row r="349" spans="1:5" x14ac:dyDescent="0.2">
      <c r="A349" s="16" t="s">
        <v>11</v>
      </c>
      <c r="B349" s="16" t="s">
        <v>45</v>
      </c>
      <c r="C349" s="16">
        <v>2020</v>
      </c>
      <c r="D349" s="16" t="s">
        <v>34</v>
      </c>
      <c r="E349" s="17">
        <v>288800</v>
      </c>
    </row>
    <row r="350" spans="1:5" x14ac:dyDescent="0.2">
      <c r="A350" s="16" t="s">
        <v>11</v>
      </c>
      <c r="B350" s="16" t="s">
        <v>13</v>
      </c>
      <c r="C350" s="16">
        <v>2020</v>
      </c>
      <c r="D350" s="16" t="s">
        <v>1</v>
      </c>
      <c r="E350" s="17">
        <v>100202</v>
      </c>
    </row>
    <row r="351" spans="1:5" x14ac:dyDescent="0.2">
      <c r="A351" s="16" t="s">
        <v>11</v>
      </c>
      <c r="B351" s="16" t="s">
        <v>13</v>
      </c>
      <c r="C351" s="16">
        <v>2020</v>
      </c>
      <c r="D351" s="16" t="s">
        <v>70</v>
      </c>
      <c r="E351" s="17">
        <v>8024</v>
      </c>
    </row>
    <row r="352" spans="1:5" x14ac:dyDescent="0.2">
      <c r="A352" s="16" t="s">
        <v>11</v>
      </c>
      <c r="B352" s="16" t="s">
        <v>13</v>
      </c>
      <c r="C352" s="16">
        <v>2020</v>
      </c>
      <c r="D352" s="16" t="s">
        <v>66</v>
      </c>
      <c r="E352" s="17">
        <v>2060</v>
      </c>
    </row>
    <row r="353" spans="1:5" x14ac:dyDescent="0.2">
      <c r="A353" s="16" t="s">
        <v>11</v>
      </c>
      <c r="B353" s="16" t="s">
        <v>13</v>
      </c>
      <c r="C353" s="16">
        <v>2020</v>
      </c>
      <c r="D353" s="16" t="s">
        <v>0</v>
      </c>
      <c r="E353" s="17">
        <v>18577.240000000002</v>
      </c>
    </row>
    <row r="354" spans="1:5" x14ac:dyDescent="0.2">
      <c r="A354" s="16" t="s">
        <v>11</v>
      </c>
      <c r="B354" s="16" t="s">
        <v>52</v>
      </c>
      <c r="C354" s="16">
        <v>2020</v>
      </c>
      <c r="D354" s="16" t="s">
        <v>34</v>
      </c>
      <c r="E354" s="17">
        <v>433300</v>
      </c>
    </row>
    <row r="355" spans="1:5" x14ac:dyDescent="0.2">
      <c r="A355" s="16" t="s">
        <v>11</v>
      </c>
      <c r="B355" s="16" t="s">
        <v>52</v>
      </c>
      <c r="C355" s="16">
        <v>2020</v>
      </c>
      <c r="D355" s="16" t="s">
        <v>0</v>
      </c>
      <c r="E355" s="17">
        <v>4935</v>
      </c>
    </row>
    <row r="356" spans="1:5" x14ac:dyDescent="0.2">
      <c r="A356" s="16" t="s">
        <v>11</v>
      </c>
      <c r="B356" s="16" t="s">
        <v>44</v>
      </c>
      <c r="C356" s="16">
        <v>2020</v>
      </c>
      <c r="D356" s="16" t="s">
        <v>56</v>
      </c>
      <c r="E356" s="17">
        <v>334812</v>
      </c>
    </row>
    <row r="357" spans="1:5" x14ac:dyDescent="0.2">
      <c r="A357" s="16" t="s">
        <v>11</v>
      </c>
      <c r="B357" s="16" t="s">
        <v>46</v>
      </c>
      <c r="C357" s="16">
        <v>2020</v>
      </c>
      <c r="D357" s="16" t="s">
        <v>71</v>
      </c>
      <c r="E357" s="17">
        <v>83180.36</v>
      </c>
    </row>
    <row r="358" spans="1:5" x14ac:dyDescent="0.2">
      <c r="A358" s="16" t="s">
        <v>11</v>
      </c>
      <c r="B358" s="16" t="s">
        <v>46</v>
      </c>
      <c r="C358" s="16">
        <v>2020</v>
      </c>
      <c r="D358" s="16" t="s">
        <v>70</v>
      </c>
      <c r="E358" s="17">
        <v>40918</v>
      </c>
    </row>
    <row r="359" spans="1:5" x14ac:dyDescent="0.2">
      <c r="A359" s="16" t="s">
        <v>11</v>
      </c>
      <c r="B359" s="16" t="s">
        <v>72</v>
      </c>
      <c r="C359" s="16">
        <v>2020</v>
      </c>
      <c r="D359" s="16" t="s">
        <v>56</v>
      </c>
      <c r="E359" s="17">
        <v>141326</v>
      </c>
    </row>
    <row r="360" spans="1:5" x14ac:dyDescent="0.2">
      <c r="A360" s="16" t="s">
        <v>11</v>
      </c>
      <c r="B360" s="16" t="s">
        <v>72</v>
      </c>
      <c r="C360" s="16">
        <v>2020</v>
      </c>
      <c r="D360" s="16" t="s">
        <v>68</v>
      </c>
      <c r="E360" s="17">
        <f>75202.69+149737.35</f>
        <v>224940.04</v>
      </c>
    </row>
    <row r="361" spans="1:5" x14ac:dyDescent="0.2">
      <c r="A361" s="16" t="s">
        <v>11</v>
      </c>
      <c r="B361" s="16" t="s">
        <v>72</v>
      </c>
      <c r="C361" s="16">
        <v>2020</v>
      </c>
      <c r="D361" s="16" t="s">
        <v>0</v>
      </c>
      <c r="E361" s="17">
        <v>177144.65</v>
      </c>
    </row>
    <row r="362" spans="1:5" x14ac:dyDescent="0.2">
      <c r="A362" s="16" t="s">
        <v>11</v>
      </c>
      <c r="B362" s="16" t="s">
        <v>48</v>
      </c>
      <c r="C362" s="16">
        <v>2020</v>
      </c>
      <c r="D362" s="16" t="s">
        <v>69</v>
      </c>
      <c r="E362" s="17">
        <v>1035622</v>
      </c>
    </row>
    <row r="363" spans="1:5" x14ac:dyDescent="0.2">
      <c r="A363" s="16" t="s">
        <v>11</v>
      </c>
      <c r="B363" s="16" t="s">
        <v>67</v>
      </c>
      <c r="C363" s="16">
        <v>2020</v>
      </c>
      <c r="D363" s="16" t="s">
        <v>56</v>
      </c>
      <c r="E363" s="17">
        <v>100634</v>
      </c>
    </row>
    <row r="364" spans="1:5" x14ac:dyDescent="0.2">
      <c r="A364" s="16" t="s">
        <v>11</v>
      </c>
      <c r="B364" s="16" t="s">
        <v>67</v>
      </c>
      <c r="C364" s="16">
        <v>2020</v>
      </c>
      <c r="D364" s="16" t="s">
        <v>1</v>
      </c>
      <c r="E364" s="17">
        <v>1326905.55</v>
      </c>
    </row>
    <row r="365" spans="1:5" x14ac:dyDescent="0.2">
      <c r="A365" s="16" t="s">
        <v>57</v>
      </c>
      <c r="B365" s="4" t="s">
        <v>3</v>
      </c>
      <c r="C365" s="16">
        <v>2020</v>
      </c>
      <c r="D365" s="16" t="s">
        <v>56</v>
      </c>
      <c r="E365" s="17">
        <v>314346</v>
      </c>
    </row>
    <row r="366" spans="1:5" x14ac:dyDescent="0.2">
      <c r="A366" s="16" t="s">
        <v>57</v>
      </c>
      <c r="B366" s="16" t="s">
        <v>3</v>
      </c>
      <c r="C366" s="16">
        <v>2020</v>
      </c>
      <c r="D366" s="16" t="s">
        <v>1</v>
      </c>
      <c r="E366" s="17">
        <f>34500+44552.02</f>
        <v>79052.01999999999</v>
      </c>
    </row>
    <row r="367" spans="1:5" x14ac:dyDescent="0.2">
      <c r="A367" s="16" t="s">
        <v>57</v>
      </c>
      <c r="B367" s="16" t="s">
        <v>3</v>
      </c>
      <c r="C367" s="16">
        <v>2020</v>
      </c>
      <c r="D367" s="16" t="s">
        <v>69</v>
      </c>
      <c r="E367" s="17">
        <v>4012481</v>
      </c>
    </row>
    <row r="368" spans="1:5" x14ac:dyDescent="0.2">
      <c r="A368" s="16" t="s">
        <v>57</v>
      </c>
      <c r="B368" s="16" t="s">
        <v>3</v>
      </c>
      <c r="C368" s="16">
        <v>2019</v>
      </c>
      <c r="D368" s="16" t="s">
        <v>70</v>
      </c>
      <c r="E368" s="17">
        <v>16400</v>
      </c>
    </row>
    <row r="369" spans="1:5" x14ac:dyDescent="0.2">
      <c r="A369" s="16" t="s">
        <v>57</v>
      </c>
      <c r="B369" s="16" t="s">
        <v>4</v>
      </c>
      <c r="C369" s="16">
        <v>2020</v>
      </c>
      <c r="D369" s="16" t="s">
        <v>56</v>
      </c>
      <c r="E369" s="17">
        <v>1464875</v>
      </c>
    </row>
    <row r="370" spans="1:5" x14ac:dyDescent="0.2">
      <c r="A370" s="16" t="s">
        <v>57</v>
      </c>
      <c r="B370" s="16" t="s">
        <v>4</v>
      </c>
      <c r="C370" s="16">
        <v>2020</v>
      </c>
      <c r="D370" s="16" t="s">
        <v>56</v>
      </c>
      <c r="E370" s="17">
        <v>311776.51</v>
      </c>
    </row>
    <row r="371" spans="1:5" x14ac:dyDescent="0.2">
      <c r="A371" s="16" t="s">
        <v>57</v>
      </c>
      <c r="B371" s="16" t="s">
        <v>4</v>
      </c>
      <c r="C371" s="16">
        <v>2020</v>
      </c>
      <c r="D371" s="16" t="s">
        <v>69</v>
      </c>
      <c r="E371" s="17">
        <v>1519583</v>
      </c>
    </row>
    <row r="372" spans="1:5" x14ac:dyDescent="0.2">
      <c r="A372" s="16" t="s">
        <v>57</v>
      </c>
      <c r="B372" s="16" t="s">
        <v>4</v>
      </c>
      <c r="C372" s="16">
        <v>2020</v>
      </c>
      <c r="D372" s="16" t="s">
        <v>69</v>
      </c>
      <c r="E372" s="17">
        <v>377329</v>
      </c>
    </row>
    <row r="373" spans="1:5" x14ac:dyDescent="0.2">
      <c r="A373" s="16" t="s">
        <v>57</v>
      </c>
      <c r="B373" s="16" t="s">
        <v>4</v>
      </c>
      <c r="C373" s="16">
        <v>2020</v>
      </c>
      <c r="D373" s="16" t="s">
        <v>1</v>
      </c>
      <c r="E373" s="17">
        <v>234495.89</v>
      </c>
    </row>
    <row r="374" spans="1:5" x14ac:dyDescent="0.2">
      <c r="A374" s="16" t="s">
        <v>57</v>
      </c>
      <c r="B374" s="16" t="s">
        <v>4</v>
      </c>
      <c r="C374" s="16">
        <v>2020</v>
      </c>
      <c r="D374" s="16" t="s">
        <v>68</v>
      </c>
      <c r="E374" s="17">
        <v>18500</v>
      </c>
    </row>
    <row r="375" spans="1:5" x14ac:dyDescent="0.2">
      <c r="A375" s="16" t="s">
        <v>57</v>
      </c>
      <c r="B375" s="16" t="s">
        <v>45</v>
      </c>
      <c r="C375" s="16">
        <v>2020</v>
      </c>
      <c r="D375" s="16" t="s">
        <v>56</v>
      </c>
      <c r="E375" s="17">
        <v>199242</v>
      </c>
    </row>
    <row r="376" spans="1:5" x14ac:dyDescent="0.2">
      <c r="A376" s="16" t="s">
        <v>57</v>
      </c>
      <c r="B376" s="16" t="s">
        <v>45</v>
      </c>
      <c r="C376" s="16">
        <v>2020</v>
      </c>
      <c r="D376" s="16" t="s">
        <v>56</v>
      </c>
      <c r="E376" s="17">
        <v>1938686.9</v>
      </c>
    </row>
    <row r="377" spans="1:5" x14ac:dyDescent="0.2">
      <c r="A377" s="16" t="s">
        <v>57</v>
      </c>
      <c r="B377" s="16" t="s">
        <v>45</v>
      </c>
      <c r="C377" s="16">
        <v>2020</v>
      </c>
      <c r="D377" s="16" t="s">
        <v>1</v>
      </c>
      <c r="E377" s="17">
        <v>107329</v>
      </c>
    </row>
    <row r="378" spans="1:5" x14ac:dyDescent="0.2">
      <c r="A378" s="16" t="s">
        <v>57</v>
      </c>
      <c r="B378" s="16" t="s">
        <v>45</v>
      </c>
      <c r="C378" s="16">
        <v>2020</v>
      </c>
      <c r="D378" s="16" t="s">
        <v>69</v>
      </c>
      <c r="E378" s="17">
        <v>913740</v>
      </c>
    </row>
    <row r="379" spans="1:5" x14ac:dyDescent="0.2">
      <c r="A379" s="16" t="s">
        <v>57</v>
      </c>
      <c r="B379" s="16" t="s">
        <v>45</v>
      </c>
      <c r="C379" s="16">
        <v>2020</v>
      </c>
      <c r="D379" s="16" t="s">
        <v>70</v>
      </c>
      <c r="E379" s="17">
        <v>42366</v>
      </c>
    </row>
    <row r="380" spans="1:5" x14ac:dyDescent="0.2">
      <c r="A380" s="16" t="s">
        <v>57</v>
      </c>
      <c r="B380" s="16" t="s">
        <v>45</v>
      </c>
      <c r="C380" s="16">
        <v>2020</v>
      </c>
      <c r="D380" s="16" t="s">
        <v>66</v>
      </c>
      <c r="E380" s="17">
        <v>3409.32</v>
      </c>
    </row>
    <row r="381" spans="1:5" x14ac:dyDescent="0.2">
      <c r="A381" s="16" t="s">
        <v>57</v>
      </c>
      <c r="B381" s="16" t="s">
        <v>45</v>
      </c>
      <c r="C381" s="16">
        <v>2020</v>
      </c>
      <c r="D381" s="16" t="s">
        <v>34</v>
      </c>
      <c r="E381" s="17">
        <v>415200</v>
      </c>
    </row>
    <row r="382" spans="1:5" x14ac:dyDescent="0.2">
      <c r="A382" s="16" t="s">
        <v>57</v>
      </c>
      <c r="B382" s="16" t="s">
        <v>45</v>
      </c>
      <c r="C382" s="16">
        <v>2020</v>
      </c>
      <c r="D382" s="16" t="s">
        <v>0</v>
      </c>
      <c r="E382" s="17">
        <v>2160</v>
      </c>
    </row>
    <row r="383" spans="1:5" x14ac:dyDescent="0.2">
      <c r="A383" s="16" t="s">
        <v>57</v>
      </c>
      <c r="B383" s="16" t="s">
        <v>13</v>
      </c>
      <c r="C383" s="16">
        <v>2020</v>
      </c>
      <c r="D383" s="16" t="s">
        <v>69</v>
      </c>
      <c r="E383" s="17">
        <f>4418477+6000</f>
        <v>4424477</v>
      </c>
    </row>
    <row r="384" spans="1:5" x14ac:dyDescent="0.2">
      <c r="A384" s="16" t="s">
        <v>57</v>
      </c>
      <c r="B384" s="16" t="s">
        <v>13</v>
      </c>
      <c r="C384" s="16">
        <v>2020</v>
      </c>
      <c r="D384" s="16" t="s">
        <v>1</v>
      </c>
      <c r="E384" s="17">
        <v>681093</v>
      </c>
    </row>
    <row r="385" spans="1:5" x14ac:dyDescent="0.2">
      <c r="A385" s="16" t="s">
        <v>57</v>
      </c>
      <c r="B385" s="16" t="s">
        <v>13</v>
      </c>
      <c r="C385" s="16">
        <v>2020</v>
      </c>
      <c r="D385" s="16" t="s">
        <v>18</v>
      </c>
      <c r="E385" s="17">
        <v>21360.13</v>
      </c>
    </row>
    <row r="386" spans="1:5" x14ac:dyDescent="0.2">
      <c r="A386" s="16" t="s">
        <v>57</v>
      </c>
      <c r="B386" s="16" t="s">
        <v>13</v>
      </c>
      <c r="C386" s="16">
        <v>2020</v>
      </c>
      <c r="D386" s="16" t="s">
        <v>70</v>
      </c>
      <c r="E386" s="17">
        <v>615773</v>
      </c>
    </row>
    <row r="387" spans="1:5" x14ac:dyDescent="0.2">
      <c r="A387" s="16" t="s">
        <v>57</v>
      </c>
      <c r="B387" s="16" t="s">
        <v>13</v>
      </c>
      <c r="C387" s="16">
        <v>2020</v>
      </c>
      <c r="D387" s="16" t="s">
        <v>71</v>
      </c>
      <c r="E387" s="17">
        <v>338983.91</v>
      </c>
    </row>
    <row r="388" spans="1:5" x14ac:dyDescent="0.2">
      <c r="A388" s="16" t="s">
        <v>57</v>
      </c>
      <c r="B388" s="16" t="s">
        <v>13</v>
      </c>
      <c r="C388" s="16">
        <v>2020</v>
      </c>
      <c r="D388" s="16" t="s">
        <v>66</v>
      </c>
      <c r="E388" s="17">
        <v>9981</v>
      </c>
    </row>
    <row r="389" spans="1:5" x14ac:dyDescent="0.2">
      <c r="A389" s="16" t="s">
        <v>57</v>
      </c>
      <c r="B389" s="16" t="s">
        <v>13</v>
      </c>
      <c r="C389" s="16">
        <v>2020</v>
      </c>
      <c r="D389" s="16" t="s">
        <v>34</v>
      </c>
      <c r="E389" s="17">
        <v>47100</v>
      </c>
    </row>
    <row r="390" spans="1:5" x14ac:dyDescent="0.2">
      <c r="A390" s="16" t="s">
        <v>57</v>
      </c>
      <c r="B390" s="16" t="s">
        <v>13</v>
      </c>
      <c r="C390" s="16">
        <v>2020</v>
      </c>
      <c r="D390" s="16" t="s">
        <v>68</v>
      </c>
      <c r="E390" s="17">
        <v>292187.71999999997</v>
      </c>
    </row>
    <row r="391" spans="1:5" x14ac:dyDescent="0.2">
      <c r="A391" s="16" t="s">
        <v>57</v>
      </c>
      <c r="B391" s="16" t="s">
        <v>13</v>
      </c>
      <c r="C391" s="16">
        <v>2020</v>
      </c>
      <c r="D391" s="16" t="s">
        <v>0</v>
      </c>
      <c r="E391" s="17">
        <v>1090658.54</v>
      </c>
    </row>
    <row r="392" spans="1:5" x14ac:dyDescent="0.2">
      <c r="A392" s="16" t="s">
        <v>57</v>
      </c>
      <c r="B392" s="16" t="s">
        <v>13</v>
      </c>
      <c r="C392" s="16">
        <v>2020</v>
      </c>
      <c r="D392" s="16" t="s">
        <v>43</v>
      </c>
      <c r="E392" s="17">
        <v>6199</v>
      </c>
    </row>
    <row r="393" spans="1:5" x14ac:dyDescent="0.2">
      <c r="A393" s="16" t="s">
        <v>57</v>
      </c>
      <c r="B393" s="16" t="s">
        <v>13</v>
      </c>
      <c r="C393" s="16">
        <v>2020</v>
      </c>
      <c r="D393" s="16" t="s">
        <v>38</v>
      </c>
      <c r="E393" s="17">
        <v>152.52000000000001</v>
      </c>
    </row>
    <row r="394" spans="1:5" x14ac:dyDescent="0.2">
      <c r="A394" s="16" t="s">
        <v>57</v>
      </c>
      <c r="B394" s="16" t="s">
        <v>13</v>
      </c>
      <c r="C394" s="16">
        <v>2020</v>
      </c>
      <c r="D394" s="16" t="s">
        <v>40</v>
      </c>
      <c r="E394" s="17">
        <v>5410.73</v>
      </c>
    </row>
    <row r="395" spans="1:5" x14ac:dyDescent="0.2">
      <c r="A395" s="16" t="s">
        <v>57</v>
      </c>
      <c r="B395" s="16" t="s">
        <v>52</v>
      </c>
      <c r="C395" s="16">
        <v>2020</v>
      </c>
      <c r="D395" s="16" t="s">
        <v>1</v>
      </c>
      <c r="E395" s="17">
        <f>16090+10922.38</f>
        <v>27012.379999999997</v>
      </c>
    </row>
    <row r="396" spans="1:5" x14ac:dyDescent="0.2">
      <c r="A396" s="16" t="s">
        <v>57</v>
      </c>
      <c r="B396" s="16" t="s">
        <v>52</v>
      </c>
      <c r="C396" s="16">
        <v>2020</v>
      </c>
      <c r="D396" s="16" t="s">
        <v>69</v>
      </c>
      <c r="E396" s="17">
        <v>88000</v>
      </c>
    </row>
    <row r="397" spans="1:5" x14ac:dyDescent="0.2">
      <c r="A397" s="16" t="s">
        <v>57</v>
      </c>
      <c r="B397" s="16" t="s">
        <v>52</v>
      </c>
      <c r="C397" s="16">
        <v>2020</v>
      </c>
      <c r="D397" s="16" t="s">
        <v>34</v>
      </c>
      <c r="E397" s="17">
        <v>228500</v>
      </c>
    </row>
    <row r="398" spans="1:5" x14ac:dyDescent="0.2">
      <c r="A398" s="16" t="s">
        <v>57</v>
      </c>
      <c r="B398" s="16" t="s">
        <v>52</v>
      </c>
      <c r="C398" s="16">
        <v>2020</v>
      </c>
      <c r="D398" s="16" t="s">
        <v>0</v>
      </c>
      <c r="E398" s="17">
        <v>36195</v>
      </c>
    </row>
    <row r="399" spans="1:5" x14ac:dyDescent="0.2">
      <c r="A399" s="16" t="s">
        <v>57</v>
      </c>
      <c r="B399" s="16" t="s">
        <v>52</v>
      </c>
      <c r="C399" s="16">
        <v>2020</v>
      </c>
      <c r="D399" s="16" t="s">
        <v>0</v>
      </c>
      <c r="E399" s="17">
        <f>2823050+53430</f>
        <v>2876480</v>
      </c>
    </row>
    <row r="400" spans="1:5" x14ac:dyDescent="0.2">
      <c r="A400" s="16" t="s">
        <v>57</v>
      </c>
      <c r="B400" s="16" t="s">
        <v>55</v>
      </c>
      <c r="C400" s="16">
        <v>2020</v>
      </c>
      <c r="D400" s="16" t="s">
        <v>1</v>
      </c>
      <c r="E400" s="17">
        <v>27620.78</v>
      </c>
    </row>
    <row r="401" spans="1:5" x14ac:dyDescent="0.2">
      <c r="A401" s="16" t="s">
        <v>57</v>
      </c>
      <c r="B401" s="16" t="s">
        <v>55</v>
      </c>
      <c r="C401" s="16">
        <v>2020</v>
      </c>
      <c r="D401" s="16" t="s">
        <v>69</v>
      </c>
      <c r="E401" s="17">
        <v>55599</v>
      </c>
    </row>
    <row r="402" spans="1:5" x14ac:dyDescent="0.2">
      <c r="A402" s="16" t="s">
        <v>57</v>
      </c>
      <c r="B402" s="16" t="s">
        <v>44</v>
      </c>
      <c r="C402" s="16">
        <v>2020</v>
      </c>
      <c r="D402" s="16" t="s">
        <v>56</v>
      </c>
      <c r="E402" s="17">
        <v>235421</v>
      </c>
    </row>
    <row r="403" spans="1:5" x14ac:dyDescent="0.2">
      <c r="A403" s="16" t="s">
        <v>57</v>
      </c>
      <c r="B403" s="16" t="s">
        <v>44</v>
      </c>
      <c r="C403" s="16">
        <v>2020</v>
      </c>
      <c r="D403" s="16" t="s">
        <v>1</v>
      </c>
      <c r="E403" s="17">
        <v>43690.13</v>
      </c>
    </row>
    <row r="404" spans="1:5" x14ac:dyDescent="0.2">
      <c r="A404" s="16" t="s">
        <v>57</v>
      </c>
      <c r="B404" s="16" t="s">
        <v>44</v>
      </c>
      <c r="C404" s="16">
        <v>2020</v>
      </c>
      <c r="D404" s="16" t="s">
        <v>69</v>
      </c>
      <c r="E404" s="17">
        <v>1418487</v>
      </c>
    </row>
    <row r="405" spans="1:5" x14ac:dyDescent="0.2">
      <c r="A405" s="16" t="s">
        <v>57</v>
      </c>
      <c r="B405" s="16" t="s">
        <v>44</v>
      </c>
      <c r="C405" s="16">
        <v>2020</v>
      </c>
      <c r="D405" s="16" t="s">
        <v>70</v>
      </c>
      <c r="E405" s="17">
        <v>18500</v>
      </c>
    </row>
    <row r="406" spans="1:5" x14ac:dyDescent="0.2">
      <c r="A406" s="16" t="s">
        <v>57</v>
      </c>
      <c r="B406" s="16" t="s">
        <v>44</v>
      </c>
      <c r="C406" s="16">
        <v>2020</v>
      </c>
      <c r="D406" s="16" t="s">
        <v>66</v>
      </c>
      <c r="E406" s="17">
        <v>200000</v>
      </c>
    </row>
    <row r="407" spans="1:5" x14ac:dyDescent="0.2">
      <c r="A407" s="16" t="s">
        <v>57</v>
      </c>
      <c r="B407" s="16" t="s">
        <v>44</v>
      </c>
      <c r="C407" s="16">
        <v>2020</v>
      </c>
      <c r="D407" s="16" t="s">
        <v>18</v>
      </c>
      <c r="E407" s="17">
        <v>60000</v>
      </c>
    </row>
    <row r="408" spans="1:5" x14ac:dyDescent="0.2">
      <c r="A408" s="16" t="s">
        <v>57</v>
      </c>
      <c r="B408" s="16" t="s">
        <v>50</v>
      </c>
      <c r="C408" s="16">
        <v>2020</v>
      </c>
      <c r="D408" s="16" t="s">
        <v>56</v>
      </c>
      <c r="E408" s="17">
        <v>8444800</v>
      </c>
    </row>
    <row r="409" spans="1:5" x14ac:dyDescent="0.2">
      <c r="A409" s="16" t="s">
        <v>57</v>
      </c>
      <c r="B409" s="16" t="s">
        <v>50</v>
      </c>
      <c r="C409" s="16">
        <v>2020</v>
      </c>
      <c r="D409" s="16" t="s">
        <v>1</v>
      </c>
      <c r="E409" s="17">
        <v>40444.51</v>
      </c>
    </row>
    <row r="410" spans="1:5" x14ac:dyDescent="0.2">
      <c r="A410" s="16" t="s">
        <v>57</v>
      </c>
      <c r="B410" s="16" t="s">
        <v>50</v>
      </c>
      <c r="C410" s="16">
        <v>2020</v>
      </c>
      <c r="D410" s="16" t="s">
        <v>69</v>
      </c>
      <c r="E410" s="17">
        <v>42.04</v>
      </c>
    </row>
    <row r="411" spans="1:5" ht="13.5" customHeight="1" x14ac:dyDescent="0.2">
      <c r="A411" s="16" t="s">
        <v>57</v>
      </c>
      <c r="B411" s="16" t="s">
        <v>50</v>
      </c>
      <c r="C411" s="16">
        <v>2020</v>
      </c>
      <c r="D411" s="16" t="s">
        <v>70</v>
      </c>
      <c r="E411" s="17">
        <v>51636.02</v>
      </c>
    </row>
    <row r="412" spans="1:5" x14ac:dyDescent="0.2">
      <c r="A412" s="16" t="s">
        <v>57</v>
      </c>
      <c r="B412" s="16" t="s">
        <v>50</v>
      </c>
      <c r="C412" s="16">
        <v>2020</v>
      </c>
      <c r="D412" s="16" t="s">
        <v>66</v>
      </c>
      <c r="E412" s="17">
        <v>65720</v>
      </c>
    </row>
    <row r="413" spans="1:5" x14ac:dyDescent="0.2">
      <c r="A413" s="16" t="s">
        <v>57</v>
      </c>
      <c r="B413" s="16" t="s">
        <v>50</v>
      </c>
      <c r="C413" s="16">
        <v>2020</v>
      </c>
      <c r="D413" s="16" t="s">
        <v>34</v>
      </c>
      <c r="E413" s="17">
        <v>73133.320000000007</v>
      </c>
    </row>
    <row r="414" spans="1:5" x14ac:dyDescent="0.2">
      <c r="A414" s="16" t="s">
        <v>57</v>
      </c>
      <c r="B414" s="16" t="s">
        <v>50</v>
      </c>
      <c r="C414" s="16">
        <v>2020</v>
      </c>
      <c r="D414" s="16" t="s">
        <v>68</v>
      </c>
      <c r="E414" s="17">
        <v>49660.31</v>
      </c>
    </row>
    <row r="415" spans="1:5" x14ac:dyDescent="0.2">
      <c r="A415" s="16" t="s">
        <v>57</v>
      </c>
      <c r="B415" s="16" t="s">
        <v>50</v>
      </c>
      <c r="C415" s="16">
        <v>2020</v>
      </c>
      <c r="D415" s="16" t="s">
        <v>0</v>
      </c>
      <c r="E415" s="17">
        <v>354064.1</v>
      </c>
    </row>
    <row r="416" spans="1:5" x14ac:dyDescent="0.2">
      <c r="A416" s="16" t="s">
        <v>57</v>
      </c>
      <c r="B416" s="16" t="s">
        <v>49</v>
      </c>
      <c r="C416" s="16">
        <v>2020</v>
      </c>
      <c r="D416" s="16" t="s">
        <v>56</v>
      </c>
      <c r="E416" s="17">
        <v>439923.14</v>
      </c>
    </row>
    <row r="417" spans="1:5" x14ac:dyDescent="0.2">
      <c r="A417" s="16" t="s">
        <v>57</v>
      </c>
      <c r="B417" s="16" t="s">
        <v>49</v>
      </c>
      <c r="C417" s="16">
        <v>2020</v>
      </c>
      <c r="D417" s="16" t="s">
        <v>1</v>
      </c>
      <c r="E417" s="17">
        <v>145569</v>
      </c>
    </row>
    <row r="418" spans="1:5" x14ac:dyDescent="0.2">
      <c r="A418" s="16" t="s">
        <v>57</v>
      </c>
      <c r="B418" s="16" t="s">
        <v>49</v>
      </c>
      <c r="C418" s="16">
        <v>2020</v>
      </c>
      <c r="D418" s="16" t="s">
        <v>70</v>
      </c>
      <c r="E418" s="17">
        <v>109000</v>
      </c>
    </row>
    <row r="419" spans="1:5" x14ac:dyDescent="0.2">
      <c r="A419" s="16" t="s">
        <v>57</v>
      </c>
      <c r="B419" s="16" t="s">
        <v>49</v>
      </c>
      <c r="C419" s="16">
        <v>2020</v>
      </c>
      <c r="D419" s="16" t="s">
        <v>18</v>
      </c>
      <c r="E419" s="17">
        <v>90000</v>
      </c>
    </row>
    <row r="420" spans="1:5" x14ac:dyDescent="0.2">
      <c r="A420" s="16" t="s">
        <v>57</v>
      </c>
      <c r="B420" s="16" t="s">
        <v>49</v>
      </c>
      <c r="C420" s="16">
        <v>2020</v>
      </c>
      <c r="D420" s="16" t="s">
        <v>71</v>
      </c>
      <c r="E420" s="17">
        <v>40000</v>
      </c>
    </row>
    <row r="421" spans="1:5" x14ac:dyDescent="0.2">
      <c r="A421" s="16" t="s">
        <v>57</v>
      </c>
      <c r="B421" s="16" t="s">
        <v>49</v>
      </c>
      <c r="C421" s="16">
        <v>2020</v>
      </c>
      <c r="D421" s="16" t="s">
        <v>66</v>
      </c>
      <c r="E421" s="17">
        <v>88000</v>
      </c>
    </row>
    <row r="422" spans="1:5" x14ac:dyDescent="0.2">
      <c r="A422" s="16" t="s">
        <v>57</v>
      </c>
      <c r="B422" s="16" t="s">
        <v>49</v>
      </c>
      <c r="C422" s="16">
        <v>2020</v>
      </c>
      <c r="D422" s="16" t="s">
        <v>34</v>
      </c>
      <c r="E422" s="17">
        <v>3000</v>
      </c>
    </row>
    <row r="423" spans="1:5" x14ac:dyDescent="0.2">
      <c r="A423" s="16" t="s">
        <v>57</v>
      </c>
      <c r="B423" s="16" t="s">
        <v>49</v>
      </c>
      <c r="C423" s="16">
        <v>2020</v>
      </c>
      <c r="D423" s="16" t="s">
        <v>69</v>
      </c>
      <c r="E423" s="17">
        <f>112800+28257+6975</f>
        <v>148032</v>
      </c>
    </row>
    <row r="424" spans="1:5" x14ac:dyDescent="0.2">
      <c r="A424" s="16" t="s">
        <v>57</v>
      </c>
      <c r="B424" s="16" t="s">
        <v>49</v>
      </c>
      <c r="C424" s="16">
        <v>2020</v>
      </c>
      <c r="D424" s="16" t="s">
        <v>68</v>
      </c>
      <c r="E424" s="17">
        <f>48624.46+1043.4</f>
        <v>49667.86</v>
      </c>
    </row>
    <row r="425" spans="1:5" x14ac:dyDescent="0.2">
      <c r="A425" s="16" t="s">
        <v>57</v>
      </c>
      <c r="B425" s="16" t="s">
        <v>49</v>
      </c>
      <c r="C425" s="16">
        <v>2020</v>
      </c>
      <c r="D425" s="16" t="s">
        <v>0</v>
      </c>
      <c r="E425" s="17">
        <f>60572+20347+1456</f>
        <v>82375</v>
      </c>
    </row>
    <row r="426" spans="1:5" x14ac:dyDescent="0.2">
      <c r="A426" s="16" t="s">
        <v>57</v>
      </c>
      <c r="B426" s="16" t="s">
        <v>49</v>
      </c>
      <c r="C426" s="16">
        <v>2020</v>
      </c>
      <c r="D426" s="16" t="s">
        <v>69</v>
      </c>
      <c r="E426" s="17">
        <v>360277</v>
      </c>
    </row>
    <row r="427" spans="1:5" x14ac:dyDescent="0.2">
      <c r="A427" s="16" t="s">
        <v>57</v>
      </c>
      <c r="B427" s="16" t="s">
        <v>46</v>
      </c>
      <c r="C427" s="16">
        <v>2020</v>
      </c>
      <c r="D427" s="16" t="s">
        <v>71</v>
      </c>
      <c r="E427" s="17">
        <v>974204.75</v>
      </c>
    </row>
    <row r="428" spans="1:5" x14ac:dyDescent="0.2">
      <c r="A428" s="16" t="s">
        <v>57</v>
      </c>
      <c r="B428" s="16" t="s">
        <v>46</v>
      </c>
      <c r="C428" s="16">
        <v>2020</v>
      </c>
      <c r="D428" s="16" t="s">
        <v>69</v>
      </c>
      <c r="E428" s="17">
        <f>72068+23780</f>
        <v>95848</v>
      </c>
    </row>
    <row r="429" spans="1:5" x14ac:dyDescent="0.2">
      <c r="A429" s="16" t="s">
        <v>57</v>
      </c>
      <c r="B429" s="16" t="s">
        <v>46</v>
      </c>
      <c r="C429" s="16">
        <v>2020</v>
      </c>
      <c r="D429" s="16" t="s">
        <v>69</v>
      </c>
      <c r="E429" s="17">
        <v>555591</v>
      </c>
    </row>
    <row r="430" spans="1:5" x14ac:dyDescent="0.2">
      <c r="A430" s="16" t="s">
        <v>57</v>
      </c>
      <c r="B430" s="16" t="s">
        <v>46</v>
      </c>
      <c r="C430" s="16">
        <v>2020</v>
      </c>
      <c r="D430" s="16" t="s">
        <v>70</v>
      </c>
      <c r="E430" s="17">
        <v>989329</v>
      </c>
    </row>
    <row r="431" spans="1:5" x14ac:dyDescent="0.2">
      <c r="A431" s="16" t="s">
        <v>57</v>
      </c>
      <c r="B431" s="16" t="s">
        <v>72</v>
      </c>
      <c r="C431" s="16">
        <v>2020</v>
      </c>
      <c r="D431" s="16" t="s">
        <v>56</v>
      </c>
      <c r="E431" s="17">
        <v>140000</v>
      </c>
    </row>
    <row r="432" spans="1:5" x14ac:dyDescent="0.2">
      <c r="A432" s="16" t="s">
        <v>57</v>
      </c>
      <c r="B432" s="16" t="s">
        <v>72</v>
      </c>
      <c r="C432" s="16">
        <v>2020</v>
      </c>
      <c r="D432" s="16" t="s">
        <v>56</v>
      </c>
      <c r="E432" s="17">
        <v>375366</v>
      </c>
    </row>
    <row r="433" spans="1:5" x14ac:dyDescent="0.2">
      <c r="A433" s="16" t="s">
        <v>57</v>
      </c>
      <c r="B433" s="16" t="s">
        <v>72</v>
      </c>
      <c r="C433" s="16">
        <v>2020</v>
      </c>
      <c r="D433" s="16" t="s">
        <v>69</v>
      </c>
      <c r="E433" s="17">
        <v>6000</v>
      </c>
    </row>
    <row r="434" spans="1:5" x14ac:dyDescent="0.2">
      <c r="A434" s="16" t="s">
        <v>57</v>
      </c>
      <c r="B434" s="16" t="s">
        <v>72</v>
      </c>
      <c r="C434" s="16">
        <v>2020</v>
      </c>
      <c r="D434" s="16" t="s">
        <v>73</v>
      </c>
      <c r="E434" s="17">
        <f>21042+609811.58+765460.87+2555+5286.77+15167.46+68927.13+4233.53+27529.31</f>
        <v>1520013.6500000001</v>
      </c>
    </row>
    <row r="435" spans="1:5" x14ac:dyDescent="0.2">
      <c r="A435" s="16" t="s">
        <v>57</v>
      </c>
      <c r="B435" s="16" t="s">
        <v>72</v>
      </c>
      <c r="C435" s="16">
        <v>2020</v>
      </c>
      <c r="D435" s="16" t="s">
        <v>0</v>
      </c>
      <c r="E435" s="17">
        <f>78899.88+10000</f>
        <v>88899.88</v>
      </c>
    </row>
    <row r="436" spans="1:5" x14ac:dyDescent="0.2">
      <c r="A436" s="16" t="s">
        <v>57</v>
      </c>
      <c r="B436" s="16" t="s">
        <v>5</v>
      </c>
      <c r="C436" s="16">
        <v>2020</v>
      </c>
      <c r="D436" s="16" t="s">
        <v>69</v>
      </c>
      <c r="E436" s="17">
        <v>14135735</v>
      </c>
    </row>
    <row r="437" spans="1:5" x14ac:dyDescent="0.2">
      <c r="A437" s="16" t="s">
        <v>57</v>
      </c>
      <c r="B437" s="16" t="s">
        <v>48</v>
      </c>
      <c r="C437" s="16">
        <v>2020</v>
      </c>
      <c r="D437" s="16" t="s">
        <v>69</v>
      </c>
      <c r="E437" s="17">
        <v>3541676</v>
      </c>
    </row>
    <row r="438" spans="1:5" x14ac:dyDescent="0.2">
      <c r="A438" s="16" t="s">
        <v>57</v>
      </c>
      <c r="B438" s="16" t="s">
        <v>54</v>
      </c>
      <c r="C438" s="16">
        <v>2020</v>
      </c>
      <c r="D438" s="16" t="s">
        <v>56</v>
      </c>
      <c r="E438" s="17">
        <f>156760+7040+2822414+56044.5</f>
        <v>3042258.5</v>
      </c>
    </row>
    <row r="439" spans="1:5" x14ac:dyDescent="0.2">
      <c r="A439" s="16" t="s">
        <v>57</v>
      </c>
      <c r="B439" s="16" t="s">
        <v>54</v>
      </c>
      <c r="C439" s="16">
        <v>2020</v>
      </c>
      <c r="D439" s="16" t="s">
        <v>56</v>
      </c>
      <c r="E439" s="17">
        <v>102000</v>
      </c>
    </row>
    <row r="440" spans="1:5" x14ac:dyDescent="0.2">
      <c r="A440" s="16" t="s">
        <v>57</v>
      </c>
      <c r="B440" s="16" t="s">
        <v>54</v>
      </c>
      <c r="C440" s="16">
        <v>2020</v>
      </c>
      <c r="D440" s="16" t="s">
        <v>1</v>
      </c>
      <c r="E440" s="17">
        <f>108200.5+4154693+1518085.41</f>
        <v>5780978.9100000001</v>
      </c>
    </row>
    <row r="441" spans="1:5" x14ac:dyDescent="0.2">
      <c r="A441" s="16" t="s">
        <v>57</v>
      </c>
      <c r="B441" s="16" t="s">
        <v>54</v>
      </c>
      <c r="C441" s="16">
        <v>2020</v>
      </c>
      <c r="D441" s="16" t="s">
        <v>56</v>
      </c>
      <c r="E441" s="17">
        <v>20802.52</v>
      </c>
    </row>
    <row r="442" spans="1:5" x14ac:dyDescent="0.2">
      <c r="A442" s="16" t="s">
        <v>57</v>
      </c>
      <c r="B442" s="16" t="s">
        <v>54</v>
      </c>
      <c r="C442" s="16">
        <v>2020</v>
      </c>
      <c r="D442" s="16" t="s">
        <v>70</v>
      </c>
      <c r="E442" s="17">
        <v>155000</v>
      </c>
    </row>
    <row r="443" spans="1:5" x14ac:dyDescent="0.2">
      <c r="A443" s="16" t="s">
        <v>57</v>
      </c>
      <c r="B443" s="16" t="s">
        <v>54</v>
      </c>
      <c r="C443" s="16">
        <v>2020</v>
      </c>
      <c r="D443" s="16" t="s">
        <v>69</v>
      </c>
      <c r="E443" s="17">
        <f>48000+837438+6295860</f>
        <v>7181298</v>
      </c>
    </row>
    <row r="444" spans="1:5" x14ac:dyDescent="0.2">
      <c r="A444" s="16" t="s">
        <v>47</v>
      </c>
      <c r="B444" s="16" t="s">
        <v>4</v>
      </c>
      <c r="C444" s="16">
        <v>2020</v>
      </c>
      <c r="D444" s="16" t="s">
        <v>1</v>
      </c>
      <c r="E444" s="17">
        <v>152</v>
      </c>
    </row>
    <row r="445" spans="1:5" x14ac:dyDescent="0.2">
      <c r="A445" s="16" t="s">
        <v>47</v>
      </c>
      <c r="B445" s="16" t="s">
        <v>4</v>
      </c>
      <c r="C445" s="16">
        <v>2020</v>
      </c>
      <c r="D445" s="16" t="s">
        <v>0</v>
      </c>
      <c r="E445" s="17">
        <f>36000+122599</f>
        <v>158599</v>
      </c>
    </row>
    <row r="446" spans="1:5" x14ac:dyDescent="0.2">
      <c r="A446" s="16" t="s">
        <v>47</v>
      </c>
      <c r="B446" s="16" t="s">
        <v>4</v>
      </c>
      <c r="C446" s="16">
        <v>2020</v>
      </c>
      <c r="D446" s="16" t="s">
        <v>69</v>
      </c>
      <c r="E446" s="17">
        <f>912187+401245</f>
        <v>1313432</v>
      </c>
    </row>
    <row r="447" spans="1:5" ht="13.5" customHeight="1" x14ac:dyDescent="0.2">
      <c r="A447" s="16" t="s">
        <v>47</v>
      </c>
      <c r="B447" s="16" t="s">
        <v>45</v>
      </c>
      <c r="C447" s="16">
        <v>2020</v>
      </c>
      <c r="D447" s="16" t="s">
        <v>69</v>
      </c>
      <c r="E447" s="17">
        <v>596758</v>
      </c>
    </row>
    <row r="448" spans="1:5" x14ac:dyDescent="0.2">
      <c r="A448" s="16" t="s">
        <v>47</v>
      </c>
      <c r="B448" s="16" t="s">
        <v>45</v>
      </c>
      <c r="C448" s="16">
        <v>2020</v>
      </c>
      <c r="D448" s="16" t="s">
        <v>34</v>
      </c>
      <c r="E448" s="17">
        <v>1687500</v>
      </c>
    </row>
    <row r="449" spans="1:5" x14ac:dyDescent="0.2">
      <c r="A449" s="16" t="s">
        <v>47</v>
      </c>
      <c r="B449" s="16" t="s">
        <v>13</v>
      </c>
      <c r="C449" s="16">
        <v>2020</v>
      </c>
      <c r="D449" s="16" t="s">
        <v>69</v>
      </c>
      <c r="E449" s="17">
        <v>861931</v>
      </c>
    </row>
    <row r="450" spans="1:5" x14ac:dyDescent="0.2">
      <c r="A450" s="16" t="s">
        <v>47</v>
      </c>
      <c r="B450" s="16" t="s">
        <v>52</v>
      </c>
      <c r="C450" s="16">
        <v>2020</v>
      </c>
      <c r="D450" s="16" t="s">
        <v>69</v>
      </c>
      <c r="E450" s="17">
        <f>7520950.48+553480+15995000</f>
        <v>24069430.48</v>
      </c>
    </row>
    <row r="451" spans="1:5" x14ac:dyDescent="0.2">
      <c r="A451" s="16" t="s">
        <v>47</v>
      </c>
      <c r="B451" s="16" t="s">
        <v>55</v>
      </c>
      <c r="C451" s="16">
        <v>2020</v>
      </c>
      <c r="D451" s="16" t="s">
        <v>1</v>
      </c>
      <c r="E451" s="17">
        <v>137512</v>
      </c>
    </row>
    <row r="452" spans="1:5" x14ac:dyDescent="0.2">
      <c r="A452" s="16" t="s">
        <v>47</v>
      </c>
      <c r="B452" s="16" t="s">
        <v>55</v>
      </c>
      <c r="C452" s="16">
        <v>2020</v>
      </c>
      <c r="D452" s="16" t="s">
        <v>69</v>
      </c>
      <c r="E452" s="17">
        <v>357624</v>
      </c>
    </row>
    <row r="453" spans="1:5" x14ac:dyDescent="0.2">
      <c r="A453" s="16" t="s">
        <v>47</v>
      </c>
      <c r="B453" s="16" t="s">
        <v>44</v>
      </c>
      <c r="C453" s="16">
        <v>2020</v>
      </c>
      <c r="D453" s="16" t="s">
        <v>69</v>
      </c>
      <c r="E453" s="17">
        <v>875803</v>
      </c>
    </row>
    <row r="454" spans="1:5" x14ac:dyDescent="0.2">
      <c r="A454" s="16" t="s">
        <v>47</v>
      </c>
      <c r="B454" s="16" t="s">
        <v>48</v>
      </c>
      <c r="C454" s="16">
        <v>2020</v>
      </c>
      <c r="D454" s="16" t="s">
        <v>69</v>
      </c>
      <c r="E454" s="17">
        <v>11300</v>
      </c>
    </row>
    <row r="455" spans="1:5" x14ac:dyDescent="0.2">
      <c r="A455" s="16" t="s">
        <v>47</v>
      </c>
      <c r="B455" s="16" t="s">
        <v>54</v>
      </c>
      <c r="C455" s="16">
        <v>2020</v>
      </c>
      <c r="D455" s="16" t="s">
        <v>1</v>
      </c>
      <c r="E455" s="17">
        <v>97769543</v>
      </c>
    </row>
    <row r="456" spans="1:5" x14ac:dyDescent="0.2">
      <c r="A456" s="16" t="s">
        <v>47</v>
      </c>
      <c r="B456" s="16" t="s">
        <v>54</v>
      </c>
      <c r="C456" s="16">
        <v>2020</v>
      </c>
      <c r="D456" s="16" t="s">
        <v>69</v>
      </c>
      <c r="E456" s="17">
        <v>34548586</v>
      </c>
    </row>
    <row r="457" spans="1:5" x14ac:dyDescent="0.2">
      <c r="A457" s="2"/>
      <c r="B457" s="2"/>
      <c r="C457" s="2"/>
      <c r="D457" s="2"/>
      <c r="E457" s="14"/>
    </row>
    <row r="458" spans="1:5" x14ac:dyDescent="0.2">
      <c r="A458" s="2"/>
      <c r="B458" s="2"/>
      <c r="C458" s="2"/>
      <c r="D458" s="2"/>
      <c r="E458" s="14"/>
    </row>
    <row r="459" spans="1:5" x14ac:dyDescent="0.2">
      <c r="A459" s="16" t="s">
        <v>11</v>
      </c>
      <c r="B459" s="16" t="s">
        <v>3</v>
      </c>
      <c r="C459" s="16">
        <v>2019</v>
      </c>
      <c r="D459" s="16" t="s">
        <v>56</v>
      </c>
      <c r="E459" s="17">
        <v>91847.18</v>
      </c>
    </row>
    <row r="460" spans="1:5" x14ac:dyDescent="0.2">
      <c r="A460" s="16" t="s">
        <v>11</v>
      </c>
      <c r="B460" s="16" t="s">
        <v>3</v>
      </c>
      <c r="C460" s="16">
        <v>2019</v>
      </c>
      <c r="D460" s="16" t="s">
        <v>69</v>
      </c>
      <c r="E460" s="17">
        <v>1812727</v>
      </c>
    </row>
    <row r="461" spans="1:5" x14ac:dyDescent="0.2">
      <c r="A461" s="16" t="s">
        <v>11</v>
      </c>
      <c r="B461" s="16" t="s">
        <v>4</v>
      </c>
      <c r="C461" s="16">
        <v>2019</v>
      </c>
      <c r="D461" s="16" t="s">
        <v>56</v>
      </c>
      <c r="E461" s="17">
        <v>979992.79</v>
      </c>
    </row>
    <row r="462" spans="1:5" x14ac:dyDescent="0.2">
      <c r="A462" s="16" t="s">
        <v>11</v>
      </c>
      <c r="B462" s="16" t="s">
        <v>4</v>
      </c>
      <c r="C462" s="16">
        <v>2019</v>
      </c>
      <c r="D462" s="16" t="s">
        <v>69</v>
      </c>
      <c r="E462" s="17">
        <v>77073</v>
      </c>
    </row>
    <row r="463" spans="1:5" x14ac:dyDescent="0.2">
      <c r="A463" s="16" t="s">
        <v>11</v>
      </c>
      <c r="B463" s="16" t="s">
        <v>45</v>
      </c>
      <c r="C463" s="16">
        <v>2019</v>
      </c>
      <c r="D463" s="16" t="s">
        <v>56</v>
      </c>
      <c r="E463" s="17">
        <v>86580.5</v>
      </c>
    </row>
    <row r="464" spans="1:5" x14ac:dyDescent="0.2">
      <c r="A464" s="16" t="s">
        <v>11</v>
      </c>
      <c r="B464" s="16" t="s">
        <v>45</v>
      </c>
      <c r="C464" s="16">
        <v>2019</v>
      </c>
      <c r="D464" s="16" t="s">
        <v>34</v>
      </c>
      <c r="E464" s="17">
        <v>212600</v>
      </c>
    </row>
    <row r="465" spans="1:5" x14ac:dyDescent="0.2">
      <c r="A465" s="16" t="s">
        <v>11</v>
      </c>
      <c r="B465" s="16" t="s">
        <v>13</v>
      </c>
      <c r="C465" s="16">
        <v>2019</v>
      </c>
      <c r="D465" s="16" t="s">
        <v>1</v>
      </c>
      <c r="E465" s="17">
        <v>177000</v>
      </c>
    </row>
    <row r="466" spans="1:5" x14ac:dyDescent="0.2">
      <c r="A466" s="16" t="s">
        <v>11</v>
      </c>
      <c r="B466" s="16" t="s">
        <v>13</v>
      </c>
      <c r="C466" s="16">
        <v>2019</v>
      </c>
      <c r="D466" s="16" t="s">
        <v>70</v>
      </c>
      <c r="E466" s="17">
        <v>13890.15</v>
      </c>
    </row>
    <row r="467" spans="1:5" x14ac:dyDescent="0.2">
      <c r="A467" s="16" t="s">
        <v>11</v>
      </c>
      <c r="B467" s="16" t="s">
        <v>13</v>
      </c>
      <c r="C467" s="16">
        <v>2019</v>
      </c>
      <c r="D467" s="16" t="s">
        <v>66</v>
      </c>
      <c r="E467" s="17">
        <v>1795</v>
      </c>
    </row>
    <row r="468" spans="1:5" x14ac:dyDescent="0.2">
      <c r="A468" s="16" t="s">
        <v>11</v>
      </c>
      <c r="B468" s="16" t="s">
        <v>13</v>
      </c>
      <c r="C468" s="16">
        <v>2019</v>
      </c>
      <c r="D468" s="16" t="s">
        <v>0</v>
      </c>
      <c r="E468" s="17">
        <v>22656.86</v>
      </c>
    </row>
    <row r="469" spans="1:5" x14ac:dyDescent="0.2">
      <c r="A469" s="16" t="s">
        <v>11</v>
      </c>
      <c r="B469" s="16" t="s">
        <v>52</v>
      </c>
      <c r="C469" s="16">
        <v>2019</v>
      </c>
      <c r="D469" s="16" t="s">
        <v>34</v>
      </c>
      <c r="E469" s="17">
        <v>318900</v>
      </c>
    </row>
    <row r="470" spans="1:5" x14ac:dyDescent="0.2">
      <c r="A470" s="16" t="s">
        <v>11</v>
      </c>
      <c r="B470" s="16" t="s">
        <v>44</v>
      </c>
      <c r="C470" s="16">
        <v>2019</v>
      </c>
      <c r="D470" s="16" t="s">
        <v>56</v>
      </c>
      <c r="E470" s="17">
        <v>35199.68</v>
      </c>
    </row>
    <row r="471" spans="1:5" x14ac:dyDescent="0.2">
      <c r="A471" s="16" t="s">
        <v>11</v>
      </c>
      <c r="B471" s="16" t="s">
        <v>46</v>
      </c>
      <c r="C471" s="16">
        <v>2019</v>
      </c>
      <c r="D471" s="16" t="s">
        <v>71</v>
      </c>
      <c r="E471" s="17">
        <v>87659.55</v>
      </c>
    </row>
    <row r="472" spans="1:5" x14ac:dyDescent="0.2">
      <c r="A472" s="16" t="s">
        <v>11</v>
      </c>
      <c r="B472" s="16" t="s">
        <v>46</v>
      </c>
      <c r="C472" s="16">
        <v>2019</v>
      </c>
      <c r="D472" s="16" t="s">
        <v>70</v>
      </c>
      <c r="E472" s="17">
        <v>84828</v>
      </c>
    </row>
    <row r="473" spans="1:5" x14ac:dyDescent="0.2">
      <c r="A473" s="16" t="s">
        <v>11</v>
      </c>
      <c r="B473" s="16" t="s">
        <v>51</v>
      </c>
      <c r="C473" s="16">
        <v>2019</v>
      </c>
      <c r="D473" s="16" t="s">
        <v>56</v>
      </c>
      <c r="E473" s="17">
        <v>311190.26</v>
      </c>
    </row>
    <row r="474" spans="1:5" x14ac:dyDescent="0.2">
      <c r="A474" s="16" t="s">
        <v>11</v>
      </c>
      <c r="B474" s="16" t="s">
        <v>51</v>
      </c>
      <c r="C474" s="16">
        <v>2019</v>
      </c>
      <c r="D474" s="16" t="s">
        <v>68</v>
      </c>
      <c r="E474" s="17">
        <v>81252.98</v>
      </c>
    </row>
    <row r="475" spans="1:5" x14ac:dyDescent="0.2">
      <c r="A475" s="16" t="s">
        <v>11</v>
      </c>
      <c r="B475" s="16" t="s">
        <v>51</v>
      </c>
      <c r="C475" s="16">
        <v>2019</v>
      </c>
      <c r="D475" s="16" t="s">
        <v>0</v>
      </c>
      <c r="E475" s="17">
        <v>108538.92</v>
      </c>
    </row>
    <row r="476" spans="1:5" x14ac:dyDescent="0.2">
      <c r="A476" s="16" t="s">
        <v>11</v>
      </c>
      <c r="B476" s="16" t="s">
        <v>48</v>
      </c>
      <c r="C476" s="16">
        <v>2019</v>
      </c>
      <c r="D476" s="16" t="s">
        <v>69</v>
      </c>
      <c r="E476" s="17">
        <v>1345063</v>
      </c>
    </row>
    <row r="477" spans="1:5" x14ac:dyDescent="0.2">
      <c r="A477" s="16" t="s">
        <v>11</v>
      </c>
      <c r="B477" s="16" t="s">
        <v>67</v>
      </c>
      <c r="C477" s="16">
        <v>2019</v>
      </c>
      <c r="D477" s="16" t="s">
        <v>56</v>
      </c>
      <c r="E477" s="17">
        <v>824402.76</v>
      </c>
    </row>
    <row r="478" spans="1:5" x14ac:dyDescent="0.2">
      <c r="A478" s="16" t="s">
        <v>11</v>
      </c>
      <c r="B478" s="16" t="s">
        <v>67</v>
      </c>
      <c r="C478" s="16">
        <v>2019</v>
      </c>
      <c r="D478" s="16" t="s">
        <v>1</v>
      </c>
      <c r="E478" s="17">
        <v>1636633.91</v>
      </c>
    </row>
    <row r="479" spans="1:5" x14ac:dyDescent="0.2">
      <c r="A479" s="16" t="s">
        <v>57</v>
      </c>
      <c r="B479" s="4" t="s">
        <v>3</v>
      </c>
      <c r="C479" s="16">
        <v>2019</v>
      </c>
      <c r="D479" s="16" t="s">
        <v>56</v>
      </c>
      <c r="E479" s="17">
        <v>206897.46</v>
      </c>
    </row>
    <row r="480" spans="1:5" x14ac:dyDescent="0.2">
      <c r="A480" s="16" t="s">
        <v>57</v>
      </c>
      <c r="B480" s="16" t="s">
        <v>3</v>
      </c>
      <c r="C480" s="16">
        <v>2019</v>
      </c>
      <c r="D480" s="16" t="s">
        <v>1</v>
      </c>
      <c r="E480" s="17">
        <f>115000+44552.02</f>
        <v>159552.01999999999</v>
      </c>
    </row>
    <row r="481" spans="1:5" x14ac:dyDescent="0.2">
      <c r="A481" s="16" t="s">
        <v>57</v>
      </c>
      <c r="B481" s="16" t="s">
        <v>3</v>
      </c>
      <c r="C481" s="16">
        <v>2019</v>
      </c>
      <c r="D481" s="16" t="s">
        <v>69</v>
      </c>
      <c r="E481" s="17">
        <v>4624485</v>
      </c>
    </row>
    <row r="482" spans="1:5" x14ac:dyDescent="0.2">
      <c r="A482" s="16" t="s">
        <v>57</v>
      </c>
      <c r="B482" s="16" t="s">
        <v>3</v>
      </c>
      <c r="C482" s="16">
        <v>2019</v>
      </c>
      <c r="D482" s="16" t="s">
        <v>70</v>
      </c>
      <c r="E482" s="17">
        <v>16400</v>
      </c>
    </row>
    <row r="483" spans="1:5" x14ac:dyDescent="0.2">
      <c r="A483" s="16" t="s">
        <v>57</v>
      </c>
      <c r="B483" s="16" t="s">
        <v>4</v>
      </c>
      <c r="C483" s="16">
        <v>2019</v>
      </c>
      <c r="D483" s="16" t="s">
        <v>56</v>
      </c>
      <c r="E483" s="17">
        <v>871767.76</v>
      </c>
    </row>
    <row r="484" spans="1:5" x14ac:dyDescent="0.2">
      <c r="A484" s="16" t="s">
        <v>57</v>
      </c>
      <c r="B484" s="16" t="s">
        <v>4</v>
      </c>
      <c r="C484" s="16">
        <v>2019</v>
      </c>
      <c r="D484" s="16" t="s">
        <v>18</v>
      </c>
      <c r="E484" s="17">
        <v>19000</v>
      </c>
    </row>
    <row r="485" spans="1:5" x14ac:dyDescent="0.2">
      <c r="A485" s="16" t="s">
        <v>57</v>
      </c>
      <c r="B485" s="16" t="s">
        <v>4</v>
      </c>
      <c r="C485" s="16">
        <v>2019</v>
      </c>
      <c r="D485" s="16" t="s">
        <v>69</v>
      </c>
      <c r="E485" s="17">
        <f>103000+2609783</f>
        <v>2712783</v>
      </c>
    </row>
    <row r="486" spans="1:5" x14ac:dyDescent="0.2">
      <c r="A486" s="16" t="s">
        <v>57</v>
      </c>
      <c r="B486" s="16" t="s">
        <v>4</v>
      </c>
      <c r="C486" s="16">
        <v>2019</v>
      </c>
      <c r="D486" s="16" t="s">
        <v>69</v>
      </c>
      <c r="E486" s="17">
        <v>477000</v>
      </c>
    </row>
    <row r="487" spans="1:5" x14ac:dyDescent="0.2">
      <c r="A487" s="16" t="s">
        <v>57</v>
      </c>
      <c r="B487" s="16" t="s">
        <v>4</v>
      </c>
      <c r="C487" s="16">
        <v>2019</v>
      </c>
      <c r="D487" s="16" t="s">
        <v>1</v>
      </c>
      <c r="E487" s="17">
        <v>43767.29</v>
      </c>
    </row>
    <row r="488" spans="1:5" x14ac:dyDescent="0.2">
      <c r="A488" s="16" t="s">
        <v>57</v>
      </c>
      <c r="B488" s="16" t="s">
        <v>4</v>
      </c>
      <c r="C488" s="16">
        <v>2019</v>
      </c>
      <c r="D488" s="16" t="s">
        <v>68</v>
      </c>
      <c r="E488" s="17">
        <v>69783.5</v>
      </c>
    </row>
    <row r="489" spans="1:5" x14ac:dyDescent="0.2">
      <c r="A489" s="16" t="s">
        <v>57</v>
      </c>
      <c r="B489" s="16" t="s">
        <v>4</v>
      </c>
      <c r="C489" s="16">
        <v>2019</v>
      </c>
      <c r="D489" s="16" t="s">
        <v>0</v>
      </c>
      <c r="E489" s="17">
        <v>5000</v>
      </c>
    </row>
    <row r="490" spans="1:5" x14ac:dyDescent="0.2">
      <c r="A490" s="16" t="s">
        <v>57</v>
      </c>
      <c r="B490" s="16" t="s">
        <v>45</v>
      </c>
      <c r="C490" s="16">
        <v>2019</v>
      </c>
      <c r="D490" s="16" t="s">
        <v>56</v>
      </c>
      <c r="E490" s="17">
        <v>410180.27</v>
      </c>
    </row>
    <row r="491" spans="1:5" x14ac:dyDescent="0.2">
      <c r="A491" s="16" t="s">
        <v>57</v>
      </c>
      <c r="B491" s="16" t="s">
        <v>45</v>
      </c>
      <c r="C491" s="16">
        <v>2019</v>
      </c>
      <c r="D491" s="16" t="s">
        <v>1</v>
      </c>
      <c r="E491" s="17">
        <v>198448.5</v>
      </c>
    </row>
    <row r="492" spans="1:5" x14ac:dyDescent="0.2">
      <c r="A492" s="16" t="s">
        <v>57</v>
      </c>
      <c r="B492" s="16" t="s">
        <v>45</v>
      </c>
      <c r="C492" s="16">
        <v>2019</v>
      </c>
      <c r="D492" s="16" t="s">
        <v>69</v>
      </c>
      <c r="E492" s="17">
        <v>1491140.64</v>
      </c>
    </row>
    <row r="493" spans="1:5" x14ac:dyDescent="0.2">
      <c r="A493" s="16" t="s">
        <v>57</v>
      </c>
      <c r="B493" s="16" t="s">
        <v>45</v>
      </c>
      <c r="C493" s="16">
        <v>2019</v>
      </c>
      <c r="D493" s="16" t="s">
        <v>69</v>
      </c>
      <c r="E493" s="17">
        <v>851840</v>
      </c>
    </row>
    <row r="494" spans="1:5" x14ac:dyDescent="0.2">
      <c r="A494" s="16" t="s">
        <v>57</v>
      </c>
      <c r="B494" s="16" t="s">
        <v>45</v>
      </c>
      <c r="C494" s="16">
        <v>2019</v>
      </c>
      <c r="D494" s="16" t="s">
        <v>70</v>
      </c>
      <c r="E494" s="17">
        <f>298257.73+46759</f>
        <v>345016.73</v>
      </c>
    </row>
    <row r="495" spans="1:5" x14ac:dyDescent="0.2">
      <c r="A495" s="16" t="s">
        <v>57</v>
      </c>
      <c r="B495" s="16" t="s">
        <v>45</v>
      </c>
      <c r="C495" s="16">
        <v>2019</v>
      </c>
      <c r="D495" s="16" t="s">
        <v>71</v>
      </c>
      <c r="E495" s="17">
        <v>1990.61</v>
      </c>
    </row>
    <row r="496" spans="1:5" x14ac:dyDescent="0.2">
      <c r="A496" s="16" t="s">
        <v>57</v>
      </c>
      <c r="B496" s="16" t="s">
        <v>45</v>
      </c>
      <c r="C496" s="16">
        <v>2019</v>
      </c>
      <c r="D496" s="16" t="s">
        <v>66</v>
      </c>
      <c r="E496" s="17">
        <v>3450</v>
      </c>
    </row>
    <row r="497" spans="1:5" x14ac:dyDescent="0.2">
      <c r="A497" s="16" t="s">
        <v>57</v>
      </c>
      <c r="B497" s="16" t="s">
        <v>45</v>
      </c>
      <c r="C497" s="16">
        <v>2019</v>
      </c>
      <c r="D497" s="16" t="s">
        <v>34</v>
      </c>
      <c r="E497" s="17">
        <v>398600</v>
      </c>
    </row>
    <row r="498" spans="1:5" x14ac:dyDescent="0.2">
      <c r="A498" s="16" t="s">
        <v>57</v>
      </c>
      <c r="B498" s="16" t="s">
        <v>45</v>
      </c>
      <c r="C498" s="16">
        <v>2019</v>
      </c>
      <c r="D498" s="16" t="s">
        <v>34</v>
      </c>
      <c r="E498" s="17">
        <v>24998.51</v>
      </c>
    </row>
    <row r="499" spans="1:5" x14ac:dyDescent="0.2">
      <c r="A499" s="16" t="s">
        <v>57</v>
      </c>
      <c r="B499" s="16" t="s">
        <v>45</v>
      </c>
      <c r="C499" s="16">
        <v>2019</v>
      </c>
      <c r="D499" s="16" t="s">
        <v>68</v>
      </c>
      <c r="E499" s="17">
        <v>5348.56</v>
      </c>
    </row>
    <row r="500" spans="1:5" x14ac:dyDescent="0.2">
      <c r="A500" s="16" t="s">
        <v>57</v>
      </c>
      <c r="B500" s="16" t="s">
        <v>45</v>
      </c>
      <c r="C500" s="16">
        <v>2019</v>
      </c>
      <c r="D500" s="16" t="s">
        <v>0</v>
      </c>
      <c r="E500" s="17">
        <f>72934.72+248532.82</f>
        <v>321467.54000000004</v>
      </c>
    </row>
    <row r="501" spans="1:5" x14ac:dyDescent="0.2">
      <c r="A501" s="16" t="s">
        <v>57</v>
      </c>
      <c r="B501" s="16" t="s">
        <v>13</v>
      </c>
      <c r="C501" s="16">
        <v>2019</v>
      </c>
      <c r="D501" s="16" t="s">
        <v>69</v>
      </c>
      <c r="E501" s="17">
        <v>3328750</v>
      </c>
    </row>
    <row r="502" spans="1:5" x14ac:dyDescent="0.2">
      <c r="A502" s="16" t="s">
        <v>57</v>
      </c>
      <c r="B502" s="16" t="s">
        <v>13</v>
      </c>
      <c r="C502" s="16">
        <v>2019</v>
      </c>
      <c r="D502" s="16" t="s">
        <v>1</v>
      </c>
      <c r="E502" s="17">
        <v>439437</v>
      </c>
    </row>
    <row r="503" spans="1:5" x14ac:dyDescent="0.2">
      <c r="A503" s="16" t="s">
        <v>57</v>
      </c>
      <c r="B503" s="16" t="s">
        <v>13</v>
      </c>
      <c r="C503" s="16">
        <v>2019</v>
      </c>
      <c r="D503" s="16" t="s">
        <v>18</v>
      </c>
      <c r="E503" s="17">
        <v>25094</v>
      </c>
    </row>
    <row r="504" spans="1:5" x14ac:dyDescent="0.2">
      <c r="A504" s="16" t="s">
        <v>57</v>
      </c>
      <c r="B504" s="16" t="s">
        <v>13</v>
      </c>
      <c r="C504" s="16">
        <v>2019</v>
      </c>
      <c r="D504" s="16" t="s">
        <v>70</v>
      </c>
      <c r="E504" s="17">
        <v>492913</v>
      </c>
    </row>
    <row r="505" spans="1:5" x14ac:dyDescent="0.2">
      <c r="A505" s="16" t="s">
        <v>57</v>
      </c>
      <c r="B505" s="16" t="s">
        <v>13</v>
      </c>
      <c r="C505" s="16">
        <v>2019</v>
      </c>
      <c r="D505" s="16" t="s">
        <v>71</v>
      </c>
      <c r="E505" s="17">
        <v>242731.26</v>
      </c>
    </row>
    <row r="506" spans="1:5" x14ac:dyDescent="0.2">
      <c r="A506" s="16" t="s">
        <v>57</v>
      </c>
      <c r="B506" s="16" t="s">
        <v>13</v>
      </c>
      <c r="C506" s="16">
        <v>2019</v>
      </c>
      <c r="D506" s="16" t="s">
        <v>66</v>
      </c>
      <c r="E506" s="17">
        <v>10096</v>
      </c>
    </row>
    <row r="507" spans="1:5" x14ac:dyDescent="0.2">
      <c r="A507" s="16" t="s">
        <v>57</v>
      </c>
      <c r="B507" s="16" t="s">
        <v>13</v>
      </c>
      <c r="C507" s="16">
        <v>2019</v>
      </c>
      <c r="D507" s="16" t="s">
        <v>34</v>
      </c>
      <c r="E507" s="17">
        <v>31650</v>
      </c>
    </row>
    <row r="508" spans="1:5" x14ac:dyDescent="0.2">
      <c r="A508" s="16" t="s">
        <v>57</v>
      </c>
      <c r="B508" s="16" t="s">
        <v>13</v>
      </c>
      <c r="C508" s="16">
        <v>2019</v>
      </c>
      <c r="D508" s="16" t="s">
        <v>68</v>
      </c>
      <c r="E508" s="17">
        <v>267786.96999999997</v>
      </c>
    </row>
    <row r="509" spans="1:5" x14ac:dyDescent="0.2">
      <c r="A509" s="16" t="s">
        <v>57</v>
      </c>
      <c r="B509" s="16" t="s">
        <v>13</v>
      </c>
      <c r="C509" s="16">
        <v>2019</v>
      </c>
      <c r="D509" s="16" t="s">
        <v>0</v>
      </c>
      <c r="E509" s="17">
        <v>1188400.3999999999</v>
      </c>
    </row>
    <row r="510" spans="1:5" x14ac:dyDescent="0.2">
      <c r="A510" s="16" t="s">
        <v>57</v>
      </c>
      <c r="B510" s="16" t="s">
        <v>13</v>
      </c>
      <c r="C510" s="16">
        <v>2019</v>
      </c>
      <c r="D510" s="16" t="s">
        <v>43</v>
      </c>
      <c r="E510" s="17">
        <v>7497</v>
      </c>
    </row>
    <row r="511" spans="1:5" x14ac:dyDescent="0.2">
      <c r="A511" s="16" t="s">
        <v>57</v>
      </c>
      <c r="B511" s="16" t="s">
        <v>13</v>
      </c>
      <c r="C511" s="16">
        <v>2019</v>
      </c>
      <c r="D511" s="16" t="s">
        <v>38</v>
      </c>
      <c r="E511" s="17">
        <v>317.43</v>
      </c>
    </row>
    <row r="512" spans="1:5" x14ac:dyDescent="0.2">
      <c r="A512" s="16" t="s">
        <v>57</v>
      </c>
      <c r="B512" s="16" t="s">
        <v>13</v>
      </c>
      <c r="C512" s="16">
        <v>2019</v>
      </c>
      <c r="D512" s="16" t="s">
        <v>40</v>
      </c>
      <c r="E512" s="17">
        <v>5014.53</v>
      </c>
    </row>
    <row r="513" spans="1:5" x14ac:dyDescent="0.2">
      <c r="A513" s="16" t="s">
        <v>57</v>
      </c>
      <c r="B513" s="16" t="s">
        <v>52</v>
      </c>
      <c r="C513" s="16">
        <v>2019</v>
      </c>
      <c r="D513" s="16" t="s">
        <v>1</v>
      </c>
      <c r="E513" s="17">
        <v>10922.38</v>
      </c>
    </row>
    <row r="514" spans="1:5" x14ac:dyDescent="0.2">
      <c r="A514" s="16" t="s">
        <v>57</v>
      </c>
      <c r="B514" s="16" t="s">
        <v>52</v>
      </c>
      <c r="C514" s="16">
        <v>2019</v>
      </c>
      <c r="D514" s="16" t="s">
        <v>69</v>
      </c>
      <c r="E514" s="17">
        <v>88000</v>
      </c>
    </row>
    <row r="515" spans="1:5" x14ac:dyDescent="0.2">
      <c r="A515" s="16" t="s">
        <v>57</v>
      </c>
      <c r="B515" s="16" t="s">
        <v>52</v>
      </c>
      <c r="C515" s="16">
        <v>2019</v>
      </c>
      <c r="D515" s="16" t="s">
        <v>34</v>
      </c>
      <c r="E515" s="17">
        <v>187700</v>
      </c>
    </row>
    <row r="516" spans="1:5" x14ac:dyDescent="0.2">
      <c r="A516" s="16" t="s">
        <v>57</v>
      </c>
      <c r="B516" s="16" t="s">
        <v>52</v>
      </c>
      <c r="C516" s="16">
        <v>2019</v>
      </c>
      <c r="D516" s="16" t="s">
        <v>0</v>
      </c>
      <c r="E516" s="17">
        <v>15052</v>
      </c>
    </row>
    <row r="517" spans="1:5" x14ac:dyDescent="0.2">
      <c r="A517" s="16" t="s">
        <v>57</v>
      </c>
      <c r="B517" s="16" t="s">
        <v>55</v>
      </c>
      <c r="C517" s="16">
        <v>2019</v>
      </c>
      <c r="D517" s="16" t="s">
        <v>1</v>
      </c>
      <c r="E517" s="17">
        <v>39927.9</v>
      </c>
    </row>
    <row r="518" spans="1:5" x14ac:dyDescent="0.2">
      <c r="A518" s="16" t="s">
        <v>57</v>
      </c>
      <c r="B518" s="16" t="s">
        <v>55</v>
      </c>
      <c r="C518" s="16">
        <v>2019</v>
      </c>
      <c r="D518" s="16" t="s">
        <v>69</v>
      </c>
      <c r="E518" s="17">
        <v>55215</v>
      </c>
    </row>
    <row r="519" spans="1:5" x14ac:dyDescent="0.2">
      <c r="A519" s="16" t="s">
        <v>57</v>
      </c>
      <c r="B519" s="16" t="s">
        <v>44</v>
      </c>
      <c r="C519" s="16">
        <v>2019</v>
      </c>
      <c r="D519" s="16" t="s">
        <v>56</v>
      </c>
      <c r="E519" s="17">
        <v>78221.509999999995</v>
      </c>
    </row>
    <row r="520" spans="1:5" x14ac:dyDescent="0.2">
      <c r="A520" s="16" t="s">
        <v>57</v>
      </c>
      <c r="B520" s="16" t="s">
        <v>44</v>
      </c>
      <c r="C520" s="16">
        <v>2019</v>
      </c>
      <c r="D520" s="16" t="s">
        <v>1</v>
      </c>
      <c r="E520" s="17">
        <v>43690.13</v>
      </c>
    </row>
    <row r="521" spans="1:5" x14ac:dyDescent="0.2">
      <c r="A521" s="16" t="s">
        <v>57</v>
      </c>
      <c r="B521" s="16" t="s">
        <v>44</v>
      </c>
      <c r="C521" s="16">
        <v>2019</v>
      </c>
      <c r="D521" s="16" t="s">
        <v>69</v>
      </c>
      <c r="E521" s="17">
        <v>1384740</v>
      </c>
    </row>
    <row r="522" spans="1:5" x14ac:dyDescent="0.2">
      <c r="A522" s="16" t="s">
        <v>57</v>
      </c>
      <c r="B522" s="16" t="s">
        <v>44</v>
      </c>
      <c r="C522" s="16">
        <v>2019</v>
      </c>
      <c r="D522" s="16" t="s">
        <v>70</v>
      </c>
      <c r="E522" s="17">
        <v>22500</v>
      </c>
    </row>
    <row r="523" spans="1:5" x14ac:dyDescent="0.2">
      <c r="A523" s="16" t="s">
        <v>57</v>
      </c>
      <c r="B523" s="16" t="s">
        <v>44</v>
      </c>
      <c r="C523" s="16">
        <v>2019</v>
      </c>
      <c r="D523" s="16" t="s">
        <v>66</v>
      </c>
      <c r="E523" s="17">
        <v>250000</v>
      </c>
    </row>
    <row r="524" spans="1:5" x14ac:dyDescent="0.2">
      <c r="A524" s="16" t="s">
        <v>57</v>
      </c>
      <c r="B524" s="16" t="s">
        <v>44</v>
      </c>
      <c r="C524" s="16">
        <v>2019</v>
      </c>
      <c r="D524" s="16" t="s">
        <v>18</v>
      </c>
      <c r="E524" s="17">
        <v>60000</v>
      </c>
    </row>
    <row r="525" spans="1:5" x14ac:dyDescent="0.2">
      <c r="A525" s="16" t="s">
        <v>57</v>
      </c>
      <c r="B525" s="16" t="s">
        <v>50</v>
      </c>
      <c r="C525" s="16">
        <v>2019</v>
      </c>
      <c r="D525" s="16" t="s">
        <v>56</v>
      </c>
      <c r="E525" s="17">
        <v>9072000</v>
      </c>
    </row>
    <row r="526" spans="1:5" x14ac:dyDescent="0.2">
      <c r="A526" s="16" t="s">
        <v>57</v>
      </c>
      <c r="B526" s="16" t="s">
        <v>50</v>
      </c>
      <c r="C526" s="16">
        <v>2019</v>
      </c>
      <c r="D526" s="16" t="s">
        <v>1</v>
      </c>
      <c r="E526" s="17">
        <v>48150.22</v>
      </c>
    </row>
    <row r="527" spans="1:5" x14ac:dyDescent="0.2">
      <c r="A527" s="16" t="s">
        <v>57</v>
      </c>
      <c r="B527" s="16" t="s">
        <v>50</v>
      </c>
      <c r="C527" s="16">
        <v>2019</v>
      </c>
      <c r="D527" s="16" t="s">
        <v>70</v>
      </c>
      <c r="E527" s="17">
        <v>53418.54</v>
      </c>
    </row>
    <row r="528" spans="1:5" x14ac:dyDescent="0.2">
      <c r="A528" s="16" t="s">
        <v>57</v>
      </c>
      <c r="B528" s="16" t="s">
        <v>50</v>
      </c>
      <c r="C528" s="16">
        <v>2019</v>
      </c>
      <c r="D528" s="16" t="s">
        <v>66</v>
      </c>
      <c r="E528" s="17">
        <v>69122</v>
      </c>
    </row>
    <row r="529" spans="1:5" x14ac:dyDescent="0.2">
      <c r="A529" s="16" t="s">
        <v>57</v>
      </c>
      <c r="B529" s="16" t="s">
        <v>50</v>
      </c>
      <c r="C529" s="16">
        <v>2019</v>
      </c>
      <c r="D529" s="16" t="s">
        <v>34</v>
      </c>
      <c r="E529" s="17">
        <v>71845.570000000007</v>
      </c>
    </row>
    <row r="530" spans="1:5" x14ac:dyDescent="0.2">
      <c r="A530" s="16" t="s">
        <v>57</v>
      </c>
      <c r="B530" s="16" t="s">
        <v>50</v>
      </c>
      <c r="C530" s="16">
        <v>2019</v>
      </c>
      <c r="D530" s="16" t="s">
        <v>68</v>
      </c>
      <c r="E530" s="17">
        <v>42654.49</v>
      </c>
    </row>
    <row r="531" spans="1:5" x14ac:dyDescent="0.2">
      <c r="A531" s="16" t="s">
        <v>57</v>
      </c>
      <c r="B531" s="16" t="s">
        <v>50</v>
      </c>
      <c r="C531" s="16">
        <v>2019</v>
      </c>
      <c r="D531" s="16" t="s">
        <v>0</v>
      </c>
      <c r="E531" s="17">
        <v>423544.4</v>
      </c>
    </row>
    <row r="532" spans="1:5" x14ac:dyDescent="0.2">
      <c r="A532" s="16" t="s">
        <v>57</v>
      </c>
      <c r="B532" s="16" t="s">
        <v>49</v>
      </c>
      <c r="C532" s="16">
        <v>2019</v>
      </c>
      <c r="D532" s="16" t="s">
        <v>56</v>
      </c>
      <c r="E532" s="17">
        <v>420967.54</v>
      </c>
    </row>
    <row r="533" spans="1:5" x14ac:dyDescent="0.2">
      <c r="A533" s="16" t="s">
        <v>57</v>
      </c>
      <c r="B533" s="16" t="s">
        <v>49</v>
      </c>
      <c r="C533" s="16">
        <v>2019</v>
      </c>
      <c r="D533" s="16" t="s">
        <v>1</v>
      </c>
      <c r="E533" s="17">
        <v>50895</v>
      </c>
    </row>
    <row r="534" spans="1:5" x14ac:dyDescent="0.2">
      <c r="A534" s="16" t="s">
        <v>57</v>
      </c>
      <c r="B534" s="16" t="s">
        <v>49</v>
      </c>
      <c r="C534" s="16">
        <v>2019</v>
      </c>
      <c r="D534" s="16" t="s">
        <v>70</v>
      </c>
      <c r="E534" s="17">
        <v>109000</v>
      </c>
    </row>
    <row r="535" spans="1:5" x14ac:dyDescent="0.2">
      <c r="A535" s="16" t="s">
        <v>57</v>
      </c>
      <c r="B535" s="16" t="s">
        <v>49</v>
      </c>
      <c r="C535" s="16">
        <v>2019</v>
      </c>
      <c r="D535" s="16" t="s">
        <v>18</v>
      </c>
      <c r="E535" s="17">
        <v>90000</v>
      </c>
    </row>
    <row r="536" spans="1:5" x14ac:dyDescent="0.2">
      <c r="A536" s="16" t="s">
        <v>57</v>
      </c>
      <c r="B536" s="16" t="s">
        <v>49</v>
      </c>
      <c r="C536" s="16">
        <v>2019</v>
      </c>
      <c r="D536" s="16" t="s">
        <v>71</v>
      </c>
      <c r="E536" s="17">
        <v>60000</v>
      </c>
    </row>
    <row r="537" spans="1:5" x14ac:dyDescent="0.2">
      <c r="A537" s="16" t="s">
        <v>57</v>
      </c>
      <c r="B537" s="16" t="s">
        <v>49</v>
      </c>
      <c r="C537" s="16">
        <v>2019</v>
      </c>
      <c r="D537" s="16" t="s">
        <v>66</v>
      </c>
      <c r="E537" s="17">
        <v>15000</v>
      </c>
    </row>
    <row r="538" spans="1:5" x14ac:dyDescent="0.2">
      <c r="A538" s="16" t="s">
        <v>57</v>
      </c>
      <c r="B538" s="16" t="s">
        <v>49</v>
      </c>
      <c r="C538" s="16">
        <v>2019</v>
      </c>
      <c r="D538" s="16" t="s">
        <v>34</v>
      </c>
      <c r="E538" s="17">
        <v>3000</v>
      </c>
    </row>
    <row r="539" spans="1:5" x14ac:dyDescent="0.2">
      <c r="A539" s="16" t="s">
        <v>57</v>
      </c>
      <c r="B539" s="16" t="s">
        <v>49</v>
      </c>
      <c r="C539" s="16">
        <v>2019</v>
      </c>
      <c r="D539" s="16" t="s">
        <v>69</v>
      </c>
      <c r="E539" s="17">
        <f>390175+15375</f>
        <v>405550</v>
      </c>
    </row>
    <row r="540" spans="1:5" x14ac:dyDescent="0.2">
      <c r="A540" s="16" t="s">
        <v>57</v>
      </c>
      <c r="B540" s="16" t="s">
        <v>49</v>
      </c>
      <c r="C540" s="16">
        <v>2019</v>
      </c>
      <c r="D540" s="16" t="s">
        <v>17</v>
      </c>
      <c r="E540" s="17">
        <v>51356.06</v>
      </c>
    </row>
    <row r="541" spans="1:5" x14ac:dyDescent="0.2">
      <c r="A541" s="16" t="s">
        <v>57</v>
      </c>
      <c r="B541" s="16" t="s">
        <v>49</v>
      </c>
      <c r="C541" s="16">
        <v>2019</v>
      </c>
      <c r="D541" s="16" t="s">
        <v>0</v>
      </c>
      <c r="E541" s="17">
        <v>28026.26</v>
      </c>
    </row>
    <row r="542" spans="1:5" x14ac:dyDescent="0.2">
      <c r="A542" s="16" t="s">
        <v>57</v>
      </c>
      <c r="B542" s="16" t="s">
        <v>49</v>
      </c>
      <c r="C542" s="16">
        <v>2019</v>
      </c>
      <c r="D542" s="16" t="s">
        <v>69</v>
      </c>
      <c r="E542" s="17">
        <v>353000</v>
      </c>
    </row>
    <row r="543" spans="1:5" x14ac:dyDescent="0.2">
      <c r="A543" s="16" t="s">
        <v>57</v>
      </c>
      <c r="B543" s="16" t="s">
        <v>46</v>
      </c>
      <c r="C543" s="16">
        <v>2019</v>
      </c>
      <c r="D543" s="16" t="s">
        <v>71</v>
      </c>
      <c r="E543" s="17">
        <v>792753.13</v>
      </c>
    </row>
    <row r="544" spans="1:5" x14ac:dyDescent="0.2">
      <c r="A544" s="16" t="s">
        <v>57</v>
      </c>
      <c r="B544" s="16" t="s">
        <v>46</v>
      </c>
      <c r="C544" s="16">
        <v>2019</v>
      </c>
      <c r="D544" s="16" t="s">
        <v>69</v>
      </c>
      <c r="E544" s="17">
        <v>194826</v>
      </c>
    </row>
    <row r="545" spans="1:5" x14ac:dyDescent="0.2">
      <c r="A545" s="16" t="s">
        <v>57</v>
      </c>
      <c r="B545" s="16" t="s">
        <v>46</v>
      </c>
      <c r="C545" s="16">
        <v>2019</v>
      </c>
      <c r="D545" s="16" t="s">
        <v>69</v>
      </c>
      <c r="E545" s="17">
        <v>517243</v>
      </c>
    </row>
    <row r="546" spans="1:5" x14ac:dyDescent="0.2">
      <c r="A546" s="16" t="s">
        <v>57</v>
      </c>
      <c r="B546" s="16" t="s">
        <v>46</v>
      </c>
      <c r="C546" s="16">
        <v>2019</v>
      </c>
      <c r="D546" s="16" t="s">
        <v>70</v>
      </c>
      <c r="E546" s="17">
        <v>1234692</v>
      </c>
    </row>
    <row r="547" spans="1:5" x14ac:dyDescent="0.2">
      <c r="A547" s="16" t="s">
        <v>57</v>
      </c>
      <c r="B547" s="16" t="s">
        <v>51</v>
      </c>
      <c r="C547" s="16">
        <v>2019</v>
      </c>
      <c r="D547" s="16" t="s">
        <v>56</v>
      </c>
      <c r="E547" s="17">
        <v>140000</v>
      </c>
    </row>
    <row r="548" spans="1:5" x14ac:dyDescent="0.2">
      <c r="A548" s="16" t="s">
        <v>57</v>
      </c>
      <c r="B548" s="16" t="s">
        <v>51</v>
      </c>
      <c r="C548" s="16">
        <v>2019</v>
      </c>
      <c r="D548" s="16" t="s">
        <v>56</v>
      </c>
      <c r="E548" s="17">
        <v>590075.57999999996</v>
      </c>
    </row>
    <row r="549" spans="1:5" x14ac:dyDescent="0.2">
      <c r="A549" s="16" t="s">
        <v>57</v>
      </c>
      <c r="B549" s="16" t="s">
        <v>51</v>
      </c>
      <c r="C549" s="16">
        <v>2019</v>
      </c>
      <c r="D549" s="16" t="s">
        <v>69</v>
      </c>
      <c r="E549" s="17">
        <v>155000</v>
      </c>
    </row>
    <row r="550" spans="1:5" x14ac:dyDescent="0.2">
      <c r="A550" s="16" t="s">
        <v>57</v>
      </c>
      <c r="B550" s="16" t="s">
        <v>51</v>
      </c>
      <c r="C550" s="16">
        <v>2019</v>
      </c>
      <c r="D550" s="16" t="s">
        <v>0</v>
      </c>
      <c r="E550" s="17">
        <v>101532.8</v>
      </c>
    </row>
    <row r="551" spans="1:5" x14ac:dyDescent="0.2">
      <c r="A551" s="16" t="s">
        <v>57</v>
      </c>
      <c r="B551" s="16" t="s">
        <v>5</v>
      </c>
      <c r="C551" s="16">
        <v>2019</v>
      </c>
      <c r="D551" s="16" t="s">
        <v>69</v>
      </c>
      <c r="E551" s="17">
        <v>13926313</v>
      </c>
    </row>
    <row r="552" spans="1:5" x14ac:dyDescent="0.2">
      <c r="A552" s="16" t="s">
        <v>57</v>
      </c>
      <c r="B552" s="16" t="s">
        <v>48</v>
      </c>
      <c r="C552" s="16">
        <v>2019</v>
      </c>
      <c r="D552" s="16" t="s">
        <v>69</v>
      </c>
      <c r="E552" s="17">
        <v>3497443</v>
      </c>
    </row>
    <row r="553" spans="1:5" x14ac:dyDescent="0.2">
      <c r="A553" s="16" t="s">
        <v>57</v>
      </c>
      <c r="B553" s="16" t="s">
        <v>54</v>
      </c>
      <c r="C553" s="16">
        <v>2019</v>
      </c>
      <c r="D553" s="16" t="s">
        <v>56</v>
      </c>
      <c r="E553" s="17">
        <f>2502160+26730+2611772.56</f>
        <v>5140662.5600000005</v>
      </c>
    </row>
    <row r="554" spans="1:5" x14ac:dyDescent="0.2">
      <c r="A554" s="16" t="s">
        <v>57</v>
      </c>
      <c r="B554" s="16" t="s">
        <v>54</v>
      </c>
      <c r="C554" s="16">
        <v>2019</v>
      </c>
      <c r="D554" s="16" t="s">
        <v>56</v>
      </c>
      <c r="E554" s="17">
        <v>568902.99</v>
      </c>
    </row>
    <row r="555" spans="1:5" x14ac:dyDescent="0.2">
      <c r="A555" s="16" t="s">
        <v>57</v>
      </c>
      <c r="B555" s="16" t="s">
        <v>54</v>
      </c>
      <c r="C555" s="16">
        <v>2019</v>
      </c>
      <c r="D555" s="16" t="s">
        <v>1</v>
      </c>
      <c r="E555" s="17">
        <v>4677001.84</v>
      </c>
    </row>
    <row r="556" spans="1:5" x14ac:dyDescent="0.2">
      <c r="A556" s="16" t="s">
        <v>57</v>
      </c>
      <c r="B556" s="16" t="s">
        <v>54</v>
      </c>
      <c r="C556" s="16">
        <v>2019</v>
      </c>
      <c r="D556" s="16" t="s">
        <v>56</v>
      </c>
      <c r="E556" s="17">
        <v>26201.95</v>
      </c>
    </row>
    <row r="557" spans="1:5" x14ac:dyDescent="0.2">
      <c r="A557" s="16" t="s">
        <v>57</v>
      </c>
      <c r="B557" s="16" t="s">
        <v>54</v>
      </c>
      <c r="C557" s="16">
        <v>2019</v>
      </c>
      <c r="D557" s="16" t="s">
        <v>70</v>
      </c>
      <c r="E557" s="17">
        <v>155000</v>
      </c>
    </row>
    <row r="558" spans="1:5" x14ac:dyDescent="0.2">
      <c r="A558" s="16" t="s">
        <v>57</v>
      </c>
      <c r="B558" s="16" t="s">
        <v>54</v>
      </c>
      <c r="C558" s="16">
        <v>2019</v>
      </c>
      <c r="D558" s="16" t="s">
        <v>34</v>
      </c>
      <c r="E558" s="17">
        <v>3850</v>
      </c>
    </row>
    <row r="559" spans="1:5" x14ac:dyDescent="0.2">
      <c r="A559" s="16" t="s">
        <v>57</v>
      </c>
      <c r="B559" s="16" t="s">
        <v>54</v>
      </c>
      <c r="C559" s="16">
        <v>2019</v>
      </c>
      <c r="D559" s="16" t="s">
        <v>69</v>
      </c>
      <c r="E559" s="17">
        <v>8850769</v>
      </c>
    </row>
    <row r="560" spans="1:5" x14ac:dyDescent="0.2">
      <c r="A560" s="16" t="s">
        <v>47</v>
      </c>
      <c r="B560" s="16" t="s">
        <v>3</v>
      </c>
      <c r="C560" s="16">
        <v>2019</v>
      </c>
      <c r="D560" s="16" t="s">
        <v>0</v>
      </c>
      <c r="E560" s="17">
        <v>45950</v>
      </c>
    </row>
    <row r="561" spans="1:5" x14ac:dyDescent="0.2">
      <c r="A561" s="16" t="s">
        <v>47</v>
      </c>
      <c r="B561" s="16" t="s">
        <v>4</v>
      </c>
      <c r="C561" s="16">
        <v>2019</v>
      </c>
      <c r="D561" s="16" t="s">
        <v>1</v>
      </c>
      <c r="E561" s="17">
        <v>479215.37</v>
      </c>
    </row>
    <row r="562" spans="1:5" x14ac:dyDescent="0.2">
      <c r="A562" s="16" t="s">
        <v>47</v>
      </c>
      <c r="B562" s="16" t="s">
        <v>4</v>
      </c>
      <c r="C562" s="16">
        <v>2019</v>
      </c>
      <c r="D562" s="16" t="s">
        <v>34</v>
      </c>
      <c r="E562" s="17">
        <v>28000</v>
      </c>
    </row>
    <row r="563" spans="1:5" x14ac:dyDescent="0.2">
      <c r="A563" s="16" t="s">
        <v>47</v>
      </c>
      <c r="B563" s="16" t="s">
        <v>4</v>
      </c>
      <c r="C563" s="16">
        <v>2019</v>
      </c>
      <c r="D563" s="16" t="s">
        <v>69</v>
      </c>
      <c r="E563" s="17">
        <v>2100816</v>
      </c>
    </row>
    <row r="564" spans="1:5" x14ac:dyDescent="0.2">
      <c r="A564" s="16" t="s">
        <v>47</v>
      </c>
      <c r="B564" s="16" t="s">
        <v>45</v>
      </c>
      <c r="C564" s="16">
        <v>2019</v>
      </c>
      <c r="D564" s="16" t="s">
        <v>69</v>
      </c>
      <c r="E564" s="17">
        <v>578849</v>
      </c>
    </row>
    <row r="565" spans="1:5" x14ac:dyDescent="0.2">
      <c r="A565" s="16" t="s">
        <v>47</v>
      </c>
      <c r="B565" s="16" t="s">
        <v>45</v>
      </c>
      <c r="C565" s="16">
        <v>2019</v>
      </c>
      <c r="D565" s="16" t="s">
        <v>34</v>
      </c>
      <c r="E565" s="17">
        <v>925000</v>
      </c>
    </row>
    <row r="566" spans="1:5" x14ac:dyDescent="0.2">
      <c r="A566" s="16" t="s">
        <v>47</v>
      </c>
      <c r="B566" s="16" t="s">
        <v>13</v>
      </c>
      <c r="C566" s="16">
        <v>2019</v>
      </c>
      <c r="D566" s="16" t="s">
        <v>0</v>
      </c>
      <c r="E566" s="17">
        <v>36892</v>
      </c>
    </row>
    <row r="567" spans="1:5" x14ac:dyDescent="0.2">
      <c r="A567" s="16" t="s">
        <v>47</v>
      </c>
      <c r="B567" s="16" t="s">
        <v>13</v>
      </c>
      <c r="C567" s="16">
        <v>2019</v>
      </c>
      <c r="D567" s="16" t="s">
        <v>69</v>
      </c>
      <c r="E567" s="17">
        <v>822139</v>
      </c>
    </row>
    <row r="568" spans="1:5" x14ac:dyDescent="0.2">
      <c r="A568" s="16" t="s">
        <v>47</v>
      </c>
      <c r="B568" s="16" t="s">
        <v>52</v>
      </c>
      <c r="C568" s="16">
        <v>2019</v>
      </c>
      <c r="D568" s="16" t="s">
        <v>69</v>
      </c>
      <c r="E568" s="17">
        <f>2791911+13064000</f>
        <v>15855911</v>
      </c>
    </row>
    <row r="569" spans="1:5" x14ac:dyDescent="0.2">
      <c r="A569" s="16" t="s">
        <v>47</v>
      </c>
      <c r="B569" s="16" t="s">
        <v>52</v>
      </c>
      <c r="C569" s="16">
        <v>2019</v>
      </c>
      <c r="D569" s="16" t="s">
        <v>69</v>
      </c>
      <c r="E569" s="17">
        <v>9122300</v>
      </c>
    </row>
    <row r="570" spans="1:5" x14ac:dyDescent="0.2">
      <c r="A570" s="16" t="s">
        <v>47</v>
      </c>
      <c r="B570" s="16" t="s">
        <v>55</v>
      </c>
      <c r="C570" s="16">
        <v>2019</v>
      </c>
      <c r="D570" s="16" t="s">
        <v>1</v>
      </c>
      <c r="E570" s="17">
        <v>601856.61</v>
      </c>
    </row>
    <row r="571" spans="1:5" x14ac:dyDescent="0.2">
      <c r="A571" s="16" t="s">
        <v>47</v>
      </c>
      <c r="B571" s="16" t="s">
        <v>55</v>
      </c>
      <c r="C571" s="16">
        <v>2019</v>
      </c>
      <c r="D571" s="16" t="s">
        <v>69</v>
      </c>
      <c r="E571" s="17">
        <v>775801</v>
      </c>
    </row>
    <row r="572" spans="1:5" x14ac:dyDescent="0.2">
      <c r="A572" s="16" t="s">
        <v>47</v>
      </c>
      <c r="B572" s="16" t="s">
        <v>44</v>
      </c>
      <c r="C572" s="16">
        <v>2019</v>
      </c>
      <c r="D572" s="16" t="s">
        <v>69</v>
      </c>
      <c r="E572" s="17">
        <v>752515</v>
      </c>
    </row>
    <row r="573" spans="1:5" x14ac:dyDescent="0.2">
      <c r="A573" s="16" t="s">
        <v>47</v>
      </c>
      <c r="B573" s="16" t="s">
        <v>48</v>
      </c>
      <c r="C573" s="16">
        <v>2019</v>
      </c>
      <c r="D573" s="16" t="s">
        <v>69</v>
      </c>
      <c r="E573" s="17">
        <v>70327</v>
      </c>
    </row>
    <row r="574" spans="1:5" x14ac:dyDescent="0.2">
      <c r="A574" s="16" t="s">
        <v>47</v>
      </c>
      <c r="B574" s="16" t="s">
        <v>54</v>
      </c>
      <c r="C574" s="16">
        <v>2019</v>
      </c>
      <c r="D574" s="16" t="s">
        <v>1</v>
      </c>
      <c r="E574" s="17">
        <v>66701591.009999998</v>
      </c>
    </row>
    <row r="575" spans="1:5" x14ac:dyDescent="0.2">
      <c r="A575" s="16" t="s">
        <v>47</v>
      </c>
      <c r="B575" s="16" t="s">
        <v>54</v>
      </c>
      <c r="C575" s="16">
        <v>2019</v>
      </c>
      <c r="D575" s="16" t="s">
        <v>69</v>
      </c>
      <c r="E575" s="17">
        <v>36042231</v>
      </c>
    </row>
    <row r="576" spans="1:5" x14ac:dyDescent="0.2">
      <c r="A576" s="2"/>
      <c r="B576" s="2"/>
      <c r="C576" s="2"/>
      <c r="D576" s="2"/>
      <c r="E576" s="14"/>
    </row>
    <row r="577" spans="1:5" x14ac:dyDescent="0.2">
      <c r="A577" s="2"/>
      <c r="B577" s="2"/>
      <c r="C577" s="2"/>
      <c r="D577" s="2"/>
      <c r="E577" s="14"/>
    </row>
    <row r="578" spans="1:5" x14ac:dyDescent="0.2">
      <c r="A578" s="16" t="s">
        <v>11</v>
      </c>
      <c r="B578" s="16" t="s">
        <v>3</v>
      </c>
      <c r="C578" s="16">
        <v>2018</v>
      </c>
      <c r="D578" s="16" t="s">
        <v>69</v>
      </c>
      <c r="E578" s="17">
        <v>1233000</v>
      </c>
    </row>
    <row r="579" spans="1:5" x14ac:dyDescent="0.2">
      <c r="A579" s="16" t="s">
        <v>11</v>
      </c>
      <c r="B579" s="16" t="s">
        <v>4</v>
      </c>
      <c r="C579" s="16">
        <v>2018</v>
      </c>
      <c r="D579" s="16" t="s">
        <v>56</v>
      </c>
      <c r="E579" s="17">
        <v>359365.52</v>
      </c>
    </row>
    <row r="580" spans="1:5" x14ac:dyDescent="0.2">
      <c r="A580" s="16" t="s">
        <v>11</v>
      </c>
      <c r="B580" s="16" t="s">
        <v>45</v>
      </c>
      <c r="C580" s="16">
        <v>2018</v>
      </c>
      <c r="D580" s="16" t="s">
        <v>56</v>
      </c>
      <c r="E580" s="17">
        <v>73233.08</v>
      </c>
    </row>
    <row r="581" spans="1:5" x14ac:dyDescent="0.2">
      <c r="A581" s="16" t="s">
        <v>11</v>
      </c>
      <c r="B581" s="16" t="s">
        <v>45</v>
      </c>
      <c r="C581" s="16">
        <v>2018</v>
      </c>
      <c r="D581" s="16" t="s">
        <v>34</v>
      </c>
      <c r="E581" s="17">
        <v>77000</v>
      </c>
    </row>
    <row r="582" spans="1:5" x14ac:dyDescent="0.2">
      <c r="A582" s="16" t="s">
        <v>11</v>
      </c>
      <c r="B582" s="16" t="s">
        <v>13</v>
      </c>
      <c r="C582" s="16">
        <v>2018</v>
      </c>
      <c r="D582" s="16" t="s">
        <v>1</v>
      </c>
      <c r="E582" s="17">
        <v>147600</v>
      </c>
    </row>
    <row r="583" spans="1:5" x14ac:dyDescent="0.2">
      <c r="A583" s="16" t="s">
        <v>11</v>
      </c>
      <c r="B583" s="16" t="s">
        <v>13</v>
      </c>
      <c r="C583" s="16">
        <v>2018</v>
      </c>
      <c r="D583" s="16" t="s">
        <v>70</v>
      </c>
      <c r="E583" s="17">
        <v>11431.2</v>
      </c>
    </row>
    <row r="584" spans="1:5" x14ac:dyDescent="0.2">
      <c r="A584" s="16" t="s">
        <v>11</v>
      </c>
      <c r="B584" s="16" t="s">
        <v>13</v>
      </c>
      <c r="C584" s="16">
        <v>2018</v>
      </c>
      <c r="D584" s="16" t="s">
        <v>66</v>
      </c>
      <c r="E584" s="17">
        <v>2210</v>
      </c>
    </row>
    <row r="585" spans="1:5" x14ac:dyDescent="0.2">
      <c r="A585" s="16" t="s">
        <v>11</v>
      </c>
      <c r="B585" s="16" t="s">
        <v>13</v>
      </c>
      <c r="C585" s="16">
        <v>2018</v>
      </c>
      <c r="D585" s="16" t="s">
        <v>0</v>
      </c>
      <c r="E585" s="17">
        <v>31550.89</v>
      </c>
    </row>
    <row r="586" spans="1:5" x14ac:dyDescent="0.2">
      <c r="A586" s="16" t="s">
        <v>11</v>
      </c>
      <c r="B586" s="16" t="s">
        <v>52</v>
      </c>
      <c r="C586" s="16">
        <v>2018</v>
      </c>
      <c r="D586" s="16" t="s">
        <v>34</v>
      </c>
      <c r="E586" s="17">
        <v>115500</v>
      </c>
    </row>
    <row r="587" spans="1:5" x14ac:dyDescent="0.2">
      <c r="A587" s="16" t="s">
        <v>11</v>
      </c>
      <c r="B587" s="16" t="s">
        <v>44</v>
      </c>
      <c r="C587" s="16">
        <v>2018</v>
      </c>
      <c r="D587" s="16" t="s">
        <v>56</v>
      </c>
      <c r="E587" s="17">
        <v>110477.42</v>
      </c>
    </row>
    <row r="588" spans="1:5" x14ac:dyDescent="0.2">
      <c r="A588" s="16" t="s">
        <v>11</v>
      </c>
      <c r="B588" s="16" t="s">
        <v>49</v>
      </c>
      <c r="C588" s="16">
        <v>2018</v>
      </c>
      <c r="D588" s="16" t="s">
        <v>69</v>
      </c>
      <c r="E588" s="17">
        <v>100</v>
      </c>
    </row>
    <row r="589" spans="1:5" x14ac:dyDescent="0.2">
      <c r="A589" s="16" t="s">
        <v>11</v>
      </c>
      <c r="B589" s="16" t="s">
        <v>46</v>
      </c>
      <c r="C589" s="16">
        <v>2018</v>
      </c>
      <c r="D589" s="16" t="s">
        <v>70</v>
      </c>
      <c r="E589" s="17">
        <v>65425</v>
      </c>
    </row>
    <row r="590" spans="1:5" x14ac:dyDescent="0.2">
      <c r="A590" s="16" t="s">
        <v>11</v>
      </c>
      <c r="B590" s="16" t="s">
        <v>51</v>
      </c>
      <c r="C590" s="16">
        <v>2018</v>
      </c>
      <c r="D590" s="16" t="s">
        <v>56</v>
      </c>
      <c r="E590" s="17">
        <f>321408.41+5660</f>
        <v>327068.40999999997</v>
      </c>
    </row>
    <row r="591" spans="1:5" x14ac:dyDescent="0.2">
      <c r="A591" s="16" t="s">
        <v>11</v>
      </c>
      <c r="B591" s="16" t="s">
        <v>51</v>
      </c>
      <c r="C591" s="16">
        <v>2018</v>
      </c>
      <c r="D591" s="16" t="s">
        <v>68</v>
      </c>
      <c r="E591" s="17">
        <v>84325.5</v>
      </c>
    </row>
    <row r="592" spans="1:5" x14ac:dyDescent="0.2">
      <c r="A592" s="16" t="s">
        <v>11</v>
      </c>
      <c r="B592" s="16" t="s">
        <v>51</v>
      </c>
      <c r="C592" s="16">
        <v>2018</v>
      </c>
      <c r="D592" s="16" t="s">
        <v>0</v>
      </c>
      <c r="E592" s="17">
        <v>124729</v>
      </c>
    </row>
    <row r="593" spans="1:5" x14ac:dyDescent="0.2">
      <c r="A593" s="16" t="s">
        <v>11</v>
      </c>
      <c r="B593" s="16" t="s">
        <v>48</v>
      </c>
      <c r="C593" s="16">
        <v>2018</v>
      </c>
      <c r="D593" s="16" t="s">
        <v>69</v>
      </c>
      <c r="E593" s="17">
        <v>1398930</v>
      </c>
    </row>
    <row r="594" spans="1:5" x14ac:dyDescent="0.2">
      <c r="A594" s="16" t="s">
        <v>11</v>
      </c>
      <c r="B594" s="16" t="s">
        <v>67</v>
      </c>
      <c r="C594" s="16">
        <v>2018</v>
      </c>
      <c r="D594" s="16" t="s">
        <v>56</v>
      </c>
      <c r="E594" s="17">
        <v>311761.82</v>
      </c>
    </row>
    <row r="595" spans="1:5" x14ac:dyDescent="0.2">
      <c r="A595" s="16" t="s">
        <v>11</v>
      </c>
      <c r="B595" s="16" t="s">
        <v>67</v>
      </c>
      <c r="C595" s="16">
        <v>2018</v>
      </c>
      <c r="D595" s="16" t="s">
        <v>1</v>
      </c>
      <c r="E595" s="17">
        <v>1562334</v>
      </c>
    </row>
    <row r="596" spans="1:5" x14ac:dyDescent="0.2">
      <c r="A596" s="16" t="s">
        <v>57</v>
      </c>
      <c r="B596" s="16" t="s">
        <v>3</v>
      </c>
      <c r="C596" s="16">
        <v>2018</v>
      </c>
      <c r="D596" s="16" t="s">
        <v>1</v>
      </c>
      <c r="E596" s="17">
        <f>115000+44552.02</f>
        <v>159552.01999999999</v>
      </c>
    </row>
    <row r="597" spans="1:5" x14ac:dyDescent="0.2">
      <c r="A597" s="16" t="s">
        <v>57</v>
      </c>
      <c r="B597" s="16" t="s">
        <v>3</v>
      </c>
      <c r="C597" s="16">
        <v>2018</v>
      </c>
      <c r="D597" s="16" t="s">
        <v>69</v>
      </c>
      <c r="E597" s="17">
        <f>588000+4012000+22000</f>
        <v>4622000</v>
      </c>
    </row>
    <row r="598" spans="1:5" x14ac:dyDescent="0.2">
      <c r="A598" s="16" t="s">
        <v>57</v>
      </c>
      <c r="B598" s="16" t="s">
        <v>4</v>
      </c>
      <c r="C598" s="16">
        <v>2018</v>
      </c>
      <c r="D598" s="16" t="s">
        <v>56</v>
      </c>
      <c r="E598" s="17">
        <v>469403.96</v>
      </c>
    </row>
    <row r="599" spans="1:5" x14ac:dyDescent="0.2">
      <c r="A599" s="16" t="s">
        <v>57</v>
      </c>
      <c r="B599" s="16" t="s">
        <v>4</v>
      </c>
      <c r="C599" s="16">
        <v>2018</v>
      </c>
      <c r="D599" s="16" t="s">
        <v>69</v>
      </c>
      <c r="E599" s="17">
        <v>29666000</v>
      </c>
    </row>
    <row r="600" spans="1:5" x14ac:dyDescent="0.2">
      <c r="A600" s="16" t="s">
        <v>57</v>
      </c>
      <c r="B600" s="16" t="s">
        <v>4</v>
      </c>
      <c r="C600" s="16">
        <v>2018</v>
      </c>
      <c r="D600" s="16" t="s">
        <v>1</v>
      </c>
      <c r="E600" s="17">
        <f>22709.85</f>
        <v>22709.85</v>
      </c>
    </row>
    <row r="601" spans="1:5" x14ac:dyDescent="0.2">
      <c r="A601" s="16" t="s">
        <v>57</v>
      </c>
      <c r="B601" s="16" t="s">
        <v>4</v>
      </c>
      <c r="C601" s="16">
        <v>2018</v>
      </c>
      <c r="D601" s="16" t="s">
        <v>70</v>
      </c>
      <c r="E601" s="17">
        <v>12650</v>
      </c>
    </row>
    <row r="602" spans="1:5" x14ac:dyDescent="0.2">
      <c r="A602" s="16" t="s">
        <v>57</v>
      </c>
      <c r="B602" s="16" t="s">
        <v>45</v>
      </c>
      <c r="C602" s="16">
        <v>2018</v>
      </c>
      <c r="D602" s="16" t="s">
        <v>56</v>
      </c>
      <c r="E602" s="17">
        <v>313883.33</v>
      </c>
    </row>
    <row r="603" spans="1:5" x14ac:dyDescent="0.2">
      <c r="A603" s="16" t="s">
        <v>57</v>
      </c>
      <c r="B603" s="16" t="s">
        <v>45</v>
      </c>
      <c r="C603" s="16">
        <v>2018</v>
      </c>
      <c r="D603" s="16" t="s">
        <v>69</v>
      </c>
      <c r="E603" s="17">
        <v>1519829.46</v>
      </c>
    </row>
    <row r="604" spans="1:5" x14ac:dyDescent="0.2">
      <c r="A604" s="16" t="s">
        <v>57</v>
      </c>
      <c r="B604" s="16" t="s">
        <v>45</v>
      </c>
      <c r="C604" s="16">
        <v>2018</v>
      </c>
      <c r="D604" s="16" t="s">
        <v>1</v>
      </c>
      <c r="E604" s="17">
        <v>74829.210000000006</v>
      </c>
    </row>
    <row r="605" spans="1:5" x14ac:dyDescent="0.2">
      <c r="A605" s="16" t="s">
        <v>57</v>
      </c>
      <c r="B605" s="16" t="s">
        <v>45</v>
      </c>
      <c r="C605" s="16">
        <v>2018</v>
      </c>
      <c r="D605" s="16" t="s">
        <v>69</v>
      </c>
      <c r="E605" s="17">
        <v>518000</v>
      </c>
    </row>
    <row r="606" spans="1:5" x14ac:dyDescent="0.2">
      <c r="A606" s="16" t="s">
        <v>57</v>
      </c>
      <c r="B606" s="16" t="s">
        <v>45</v>
      </c>
      <c r="C606" s="16">
        <v>2018</v>
      </c>
      <c r="D606" s="16" t="s">
        <v>70</v>
      </c>
      <c r="E606" s="17">
        <f>307842.22+5470</f>
        <v>313312.21999999997</v>
      </c>
    </row>
    <row r="607" spans="1:5" x14ac:dyDescent="0.2">
      <c r="A607" s="16" t="s">
        <v>57</v>
      </c>
      <c r="B607" s="16" t="s">
        <v>45</v>
      </c>
      <c r="C607" s="16">
        <v>2018</v>
      </c>
      <c r="D607" s="16" t="s">
        <v>71</v>
      </c>
      <c r="E607" s="17">
        <v>3711.37</v>
      </c>
    </row>
    <row r="608" spans="1:5" x14ac:dyDescent="0.2">
      <c r="A608" s="16" t="s">
        <v>57</v>
      </c>
      <c r="B608" s="16" t="s">
        <v>45</v>
      </c>
      <c r="C608" s="16">
        <v>2018</v>
      </c>
      <c r="D608" s="16" t="s">
        <v>34</v>
      </c>
      <c r="E608" s="17">
        <v>420200</v>
      </c>
    </row>
    <row r="609" spans="1:5" x14ac:dyDescent="0.2">
      <c r="A609" s="16" t="s">
        <v>57</v>
      </c>
      <c r="B609" s="16" t="s">
        <v>45</v>
      </c>
      <c r="C609" s="16">
        <v>2018</v>
      </c>
      <c r="D609" s="16" t="s">
        <v>34</v>
      </c>
      <c r="E609" s="17">
        <v>22031.07</v>
      </c>
    </row>
    <row r="610" spans="1:5" x14ac:dyDescent="0.2">
      <c r="A610" s="16" t="s">
        <v>57</v>
      </c>
      <c r="B610" s="16" t="s">
        <v>45</v>
      </c>
      <c r="C610" s="16">
        <v>2018</v>
      </c>
      <c r="D610" s="16" t="s">
        <v>68</v>
      </c>
      <c r="E610" s="17">
        <v>9902.77</v>
      </c>
    </row>
    <row r="611" spans="1:5" x14ac:dyDescent="0.2">
      <c r="A611" s="16" t="s">
        <v>57</v>
      </c>
      <c r="B611" s="16" t="s">
        <v>45</v>
      </c>
      <c r="C611" s="16">
        <v>2018</v>
      </c>
      <c r="D611" s="16" t="s">
        <v>0</v>
      </c>
      <c r="E611" s="17">
        <f>112170.43+24320+7673.99</f>
        <v>144164.41999999998</v>
      </c>
    </row>
    <row r="612" spans="1:5" x14ac:dyDescent="0.2">
      <c r="A612" s="16" t="s">
        <v>57</v>
      </c>
      <c r="B612" s="16" t="s">
        <v>13</v>
      </c>
      <c r="C612" s="16">
        <v>2018</v>
      </c>
      <c r="D612" s="16" t="s">
        <v>69</v>
      </c>
      <c r="E612" s="17">
        <v>3068000</v>
      </c>
    </row>
    <row r="613" spans="1:5" x14ac:dyDescent="0.2">
      <c r="A613" s="16" t="s">
        <v>57</v>
      </c>
      <c r="B613" s="16" t="s">
        <v>13</v>
      </c>
      <c r="C613" s="16">
        <v>2018</v>
      </c>
      <c r="D613" s="16" t="s">
        <v>1</v>
      </c>
      <c r="E613" s="17">
        <v>372230</v>
      </c>
    </row>
    <row r="614" spans="1:5" x14ac:dyDescent="0.2">
      <c r="A614" s="16" t="s">
        <v>57</v>
      </c>
      <c r="B614" s="16" t="s">
        <v>13</v>
      </c>
      <c r="C614" s="16">
        <v>2018</v>
      </c>
      <c r="D614" s="16" t="s">
        <v>18</v>
      </c>
      <c r="E614" s="17">
        <v>15583</v>
      </c>
    </row>
    <row r="615" spans="1:5" x14ac:dyDescent="0.2">
      <c r="A615" s="16" t="s">
        <v>57</v>
      </c>
      <c r="B615" s="16" t="s">
        <v>13</v>
      </c>
      <c r="C615" s="16">
        <v>2018</v>
      </c>
      <c r="D615" s="16" t="s">
        <v>70</v>
      </c>
      <c r="E615" s="17">
        <v>543436</v>
      </c>
    </row>
    <row r="616" spans="1:5" x14ac:dyDescent="0.2">
      <c r="A616" s="16" t="s">
        <v>57</v>
      </c>
      <c r="B616" s="16" t="s">
        <v>13</v>
      </c>
      <c r="C616" s="16">
        <v>2018</v>
      </c>
      <c r="D616" s="16" t="s">
        <v>71</v>
      </c>
      <c r="E616" s="17">
        <v>200273.2</v>
      </c>
    </row>
    <row r="617" spans="1:5" x14ac:dyDescent="0.2">
      <c r="A617" s="16" t="s">
        <v>57</v>
      </c>
      <c r="B617" s="16" t="s">
        <v>13</v>
      </c>
      <c r="C617" s="16">
        <v>2018</v>
      </c>
      <c r="D617" s="16" t="s">
        <v>66</v>
      </c>
      <c r="E617" s="17">
        <v>4894</v>
      </c>
    </row>
    <row r="618" spans="1:5" x14ac:dyDescent="0.2">
      <c r="A618" s="16" t="s">
        <v>57</v>
      </c>
      <c r="B618" s="16" t="s">
        <v>13</v>
      </c>
      <c r="C618" s="16">
        <v>2018</v>
      </c>
      <c r="D618" s="16" t="s">
        <v>34</v>
      </c>
      <c r="E618" s="17">
        <v>32857</v>
      </c>
    </row>
    <row r="619" spans="1:5" x14ac:dyDescent="0.2">
      <c r="A619" s="16" t="s">
        <v>57</v>
      </c>
      <c r="B619" s="16" t="s">
        <v>13</v>
      </c>
      <c r="C619" s="16">
        <v>2018</v>
      </c>
      <c r="D619" s="16" t="s">
        <v>68</v>
      </c>
      <c r="E619" s="17">
        <v>344347.88</v>
      </c>
    </row>
    <row r="620" spans="1:5" x14ac:dyDescent="0.2">
      <c r="A620" s="16" t="s">
        <v>57</v>
      </c>
      <c r="B620" s="16" t="s">
        <v>13</v>
      </c>
      <c r="C620" s="16">
        <v>2018</v>
      </c>
      <c r="D620" s="16" t="s">
        <v>0</v>
      </c>
      <c r="E620" s="17">
        <v>2708620</v>
      </c>
    </row>
    <row r="621" spans="1:5" x14ac:dyDescent="0.2">
      <c r="A621" s="16" t="s">
        <v>57</v>
      </c>
      <c r="B621" s="16" t="s">
        <v>13</v>
      </c>
      <c r="C621" s="16">
        <v>2018</v>
      </c>
      <c r="D621" s="16" t="s">
        <v>43</v>
      </c>
      <c r="E621" s="17">
        <v>7305</v>
      </c>
    </row>
    <row r="622" spans="1:5" x14ac:dyDescent="0.2">
      <c r="A622" s="16" t="s">
        <v>57</v>
      </c>
      <c r="B622" s="16" t="s">
        <v>13</v>
      </c>
      <c r="C622" s="16">
        <v>2018</v>
      </c>
      <c r="D622" s="16" t="s">
        <v>38</v>
      </c>
      <c r="E622" s="17">
        <v>547.16</v>
      </c>
    </row>
    <row r="623" spans="1:5" x14ac:dyDescent="0.2">
      <c r="A623" s="16" t="s">
        <v>57</v>
      </c>
      <c r="B623" s="16" t="s">
        <v>13</v>
      </c>
      <c r="C623" s="16">
        <v>2018</v>
      </c>
      <c r="D623" s="16" t="s">
        <v>40</v>
      </c>
      <c r="E623" s="17">
        <v>4806.25</v>
      </c>
    </row>
    <row r="624" spans="1:5" x14ac:dyDescent="0.2">
      <c r="A624" s="16" t="s">
        <v>57</v>
      </c>
      <c r="B624" s="16" t="s">
        <v>52</v>
      </c>
      <c r="C624" s="16">
        <v>2018</v>
      </c>
      <c r="D624" s="16" t="s">
        <v>1</v>
      </c>
      <c r="E624" s="17">
        <f>20990.64+10922.38</f>
        <v>31913.019999999997</v>
      </c>
    </row>
    <row r="625" spans="1:5" x14ac:dyDescent="0.2">
      <c r="A625" s="16" t="s">
        <v>57</v>
      </c>
      <c r="B625" s="16" t="s">
        <v>52</v>
      </c>
      <c r="C625" s="16">
        <v>2018</v>
      </c>
      <c r="D625" s="16" t="s">
        <v>34</v>
      </c>
      <c r="E625" s="17">
        <v>227200</v>
      </c>
    </row>
    <row r="626" spans="1:5" x14ac:dyDescent="0.2">
      <c r="A626" s="16" t="s">
        <v>57</v>
      </c>
      <c r="B626" s="16" t="s">
        <v>52</v>
      </c>
      <c r="C626" s="16">
        <v>2018</v>
      </c>
      <c r="D626" s="16" t="s">
        <v>0</v>
      </c>
      <c r="E626" s="17">
        <v>374545</v>
      </c>
    </row>
    <row r="627" spans="1:5" x14ac:dyDescent="0.2">
      <c r="A627" s="16" t="s">
        <v>57</v>
      </c>
      <c r="B627" s="16" t="s">
        <v>55</v>
      </c>
      <c r="C627" s="16">
        <v>2018</v>
      </c>
      <c r="D627" s="16" t="s">
        <v>1</v>
      </c>
      <c r="E627" s="17">
        <v>27607.37</v>
      </c>
    </row>
    <row r="628" spans="1:5" x14ac:dyDescent="0.2">
      <c r="A628" s="16" t="s">
        <v>57</v>
      </c>
      <c r="B628" s="16" t="s">
        <v>55</v>
      </c>
      <c r="C628" s="16">
        <v>2018</v>
      </c>
      <c r="D628" s="16" t="s">
        <v>69</v>
      </c>
      <c r="E628" s="17">
        <v>51000</v>
      </c>
    </row>
    <row r="629" spans="1:5" x14ac:dyDescent="0.2">
      <c r="A629" s="16" t="s">
        <v>57</v>
      </c>
      <c r="B629" s="16" t="s">
        <v>44</v>
      </c>
      <c r="C629" s="16">
        <v>2018</v>
      </c>
      <c r="D629" s="16" t="s">
        <v>56</v>
      </c>
      <c r="E629" s="17">
        <v>251518.27</v>
      </c>
    </row>
    <row r="630" spans="1:5" x14ac:dyDescent="0.2">
      <c r="A630" s="16" t="s">
        <v>57</v>
      </c>
      <c r="B630" s="16" t="s">
        <v>44</v>
      </c>
      <c r="C630" s="16">
        <v>2018</v>
      </c>
      <c r="D630" s="16" t="s">
        <v>1</v>
      </c>
      <c r="E630" s="17">
        <v>43690.13</v>
      </c>
    </row>
    <row r="631" spans="1:5" x14ac:dyDescent="0.2">
      <c r="A631" s="16" t="s">
        <v>57</v>
      </c>
      <c r="B631" s="16" t="s">
        <v>44</v>
      </c>
      <c r="C631" s="16">
        <v>2018</v>
      </c>
      <c r="D631" s="16" t="s">
        <v>69</v>
      </c>
      <c r="E631" s="17">
        <v>1201000</v>
      </c>
    </row>
    <row r="632" spans="1:5" x14ac:dyDescent="0.2">
      <c r="A632" s="16" t="s">
        <v>57</v>
      </c>
      <c r="B632" s="16" t="s">
        <v>44</v>
      </c>
      <c r="C632" s="16">
        <v>2018</v>
      </c>
      <c r="D632" s="16" t="s">
        <v>70</v>
      </c>
      <c r="E632" s="17">
        <v>13000</v>
      </c>
    </row>
    <row r="633" spans="1:5" x14ac:dyDescent="0.2">
      <c r="A633" s="16" t="s">
        <v>57</v>
      </c>
      <c r="B633" s="16" t="s">
        <v>44</v>
      </c>
      <c r="C633" s="16">
        <v>2018</v>
      </c>
      <c r="D633" s="16" t="s">
        <v>66</v>
      </c>
      <c r="E633" s="17">
        <v>200000</v>
      </c>
    </row>
    <row r="634" spans="1:5" x14ac:dyDescent="0.2">
      <c r="A634" s="16" t="s">
        <v>57</v>
      </c>
      <c r="B634" s="16" t="s">
        <v>44</v>
      </c>
      <c r="C634" s="16">
        <v>2018</v>
      </c>
      <c r="D634" s="16" t="s">
        <v>39</v>
      </c>
      <c r="E634" s="17">
        <v>59358.41</v>
      </c>
    </row>
    <row r="635" spans="1:5" x14ac:dyDescent="0.2">
      <c r="A635" s="16" t="s">
        <v>57</v>
      </c>
      <c r="B635" s="16" t="s">
        <v>50</v>
      </c>
      <c r="C635" s="16">
        <v>2018</v>
      </c>
      <c r="D635" s="16" t="s">
        <v>56</v>
      </c>
      <c r="E635" s="17">
        <v>11075456</v>
      </c>
    </row>
    <row r="636" spans="1:5" x14ac:dyDescent="0.2">
      <c r="A636" s="16" t="s">
        <v>57</v>
      </c>
      <c r="B636" s="16" t="s">
        <v>50</v>
      </c>
      <c r="C636" s="16">
        <v>2018</v>
      </c>
      <c r="D636" s="16" t="s">
        <v>1</v>
      </c>
      <c r="E636" s="17">
        <v>83002.98</v>
      </c>
    </row>
    <row r="637" spans="1:5" x14ac:dyDescent="0.2">
      <c r="A637" s="16" t="s">
        <v>57</v>
      </c>
      <c r="B637" s="16" t="s">
        <v>50</v>
      </c>
      <c r="C637" s="16">
        <v>2018</v>
      </c>
      <c r="D637" s="16" t="s">
        <v>70</v>
      </c>
      <c r="E637" s="17">
        <v>35368.9</v>
      </c>
    </row>
    <row r="638" spans="1:5" x14ac:dyDescent="0.2">
      <c r="A638" s="16" t="s">
        <v>57</v>
      </c>
      <c r="B638" s="16" t="s">
        <v>50</v>
      </c>
      <c r="C638" s="16">
        <v>2018</v>
      </c>
      <c r="D638" s="16" t="s">
        <v>66</v>
      </c>
      <c r="E638" s="17">
        <v>68711</v>
      </c>
    </row>
    <row r="639" spans="1:5" x14ac:dyDescent="0.2">
      <c r="A639" s="16" t="s">
        <v>57</v>
      </c>
      <c r="B639" s="16" t="s">
        <v>50</v>
      </c>
      <c r="C639" s="16">
        <v>2018</v>
      </c>
      <c r="D639" s="16" t="s">
        <v>34</v>
      </c>
      <c r="E639" s="17">
        <v>65458.42</v>
      </c>
    </row>
    <row r="640" spans="1:5" x14ac:dyDescent="0.2">
      <c r="A640" s="16" t="s">
        <v>57</v>
      </c>
      <c r="B640" s="16" t="s">
        <v>50</v>
      </c>
      <c r="C640" s="16">
        <v>2018</v>
      </c>
      <c r="D640" s="16" t="s">
        <v>68</v>
      </c>
      <c r="E640" s="17">
        <v>17615.580000000002</v>
      </c>
    </row>
    <row r="641" spans="1:5" x14ac:dyDescent="0.2">
      <c r="A641" s="16" t="s">
        <v>57</v>
      </c>
      <c r="B641" s="16" t="s">
        <v>50</v>
      </c>
      <c r="C641" s="16">
        <v>2018</v>
      </c>
      <c r="D641" s="16" t="s">
        <v>0</v>
      </c>
      <c r="E641" s="17">
        <v>360572.42</v>
      </c>
    </row>
    <row r="642" spans="1:5" x14ac:dyDescent="0.2">
      <c r="A642" s="16" t="s">
        <v>57</v>
      </c>
      <c r="B642" s="16" t="s">
        <v>50</v>
      </c>
      <c r="C642" s="16">
        <v>2018</v>
      </c>
      <c r="D642" s="16" t="s">
        <v>38</v>
      </c>
      <c r="E642" s="17">
        <v>8.16</v>
      </c>
    </row>
    <row r="643" spans="1:5" x14ac:dyDescent="0.2">
      <c r="A643" s="16" t="s">
        <v>57</v>
      </c>
      <c r="B643" s="16" t="s">
        <v>49</v>
      </c>
      <c r="C643" s="16">
        <v>2018</v>
      </c>
      <c r="D643" s="16" t="s">
        <v>56</v>
      </c>
      <c r="E643" s="17">
        <v>381815.45</v>
      </c>
    </row>
    <row r="644" spans="1:5" ht="12.75" customHeight="1" x14ac:dyDescent="0.2">
      <c r="A644" s="16" t="s">
        <v>57</v>
      </c>
      <c r="B644" s="16" t="s">
        <v>49</v>
      </c>
      <c r="C644" s="16">
        <v>2018</v>
      </c>
      <c r="D644" s="16" t="s">
        <v>1</v>
      </c>
      <c r="E644" s="17">
        <v>101972.5</v>
      </c>
    </row>
    <row r="645" spans="1:5" x14ac:dyDescent="0.2">
      <c r="A645" s="16" t="s">
        <v>57</v>
      </c>
      <c r="B645" s="16" t="s">
        <v>49</v>
      </c>
      <c r="C645" s="16">
        <v>2018</v>
      </c>
      <c r="D645" s="16" t="s">
        <v>70</v>
      </c>
      <c r="E645" s="17">
        <v>10000</v>
      </c>
    </row>
    <row r="646" spans="1:5" ht="12" customHeight="1" x14ac:dyDescent="0.2">
      <c r="A646" s="16" t="s">
        <v>57</v>
      </c>
      <c r="B646" s="16" t="s">
        <v>49</v>
      </c>
      <c r="C646" s="16">
        <v>2018</v>
      </c>
      <c r="D646" s="16" t="s">
        <v>18</v>
      </c>
      <c r="E646" s="17">
        <v>110000</v>
      </c>
    </row>
    <row r="647" spans="1:5" x14ac:dyDescent="0.2">
      <c r="A647" s="16" t="s">
        <v>57</v>
      </c>
      <c r="B647" s="16" t="s">
        <v>49</v>
      </c>
      <c r="C647" s="16">
        <v>2018</v>
      </c>
      <c r="D647" s="16" t="s">
        <v>71</v>
      </c>
      <c r="E647" s="17">
        <v>100000</v>
      </c>
    </row>
    <row r="648" spans="1:5" x14ac:dyDescent="0.2">
      <c r="A648" s="16" t="s">
        <v>57</v>
      </c>
      <c r="B648" s="16" t="s">
        <v>49</v>
      </c>
      <c r="C648" s="16">
        <v>2018</v>
      </c>
      <c r="D648" s="16" t="s">
        <v>66</v>
      </c>
      <c r="E648" s="17">
        <v>12000</v>
      </c>
    </row>
    <row r="649" spans="1:5" x14ac:dyDescent="0.2">
      <c r="A649" s="16" t="s">
        <v>57</v>
      </c>
      <c r="B649" s="16" t="s">
        <v>49</v>
      </c>
      <c r="C649" s="16">
        <v>2018</v>
      </c>
      <c r="D649" s="16" t="s">
        <v>34</v>
      </c>
      <c r="E649" s="17">
        <v>4000</v>
      </c>
    </row>
    <row r="650" spans="1:5" x14ac:dyDescent="0.2">
      <c r="A650" s="16" t="s">
        <v>57</v>
      </c>
      <c r="B650" s="16" t="s">
        <v>49</v>
      </c>
      <c r="C650" s="16">
        <v>2018</v>
      </c>
      <c r="D650" s="16" t="s">
        <v>69</v>
      </c>
      <c r="E650" s="17">
        <f>431000+10735.64</f>
        <v>441735.64</v>
      </c>
    </row>
    <row r="651" spans="1:5" x14ac:dyDescent="0.2">
      <c r="A651" s="16" t="s">
        <v>57</v>
      </c>
      <c r="B651" s="16" t="s">
        <v>49</v>
      </c>
      <c r="C651" s="16">
        <v>2018</v>
      </c>
      <c r="D651" s="16" t="s">
        <v>17</v>
      </c>
      <c r="E651" s="17">
        <v>46703.03</v>
      </c>
    </row>
    <row r="652" spans="1:5" x14ac:dyDescent="0.2">
      <c r="A652" s="16" t="s">
        <v>57</v>
      </c>
      <c r="B652" s="16" t="s">
        <v>49</v>
      </c>
      <c r="C652" s="16">
        <v>2018</v>
      </c>
      <c r="D652" s="16" t="s">
        <v>0</v>
      </c>
      <c r="E652" s="17">
        <v>10000</v>
      </c>
    </row>
    <row r="653" spans="1:5" x14ac:dyDescent="0.2">
      <c r="A653" s="16" t="s">
        <v>57</v>
      </c>
      <c r="B653" s="16" t="s">
        <v>49</v>
      </c>
      <c r="C653" s="16">
        <v>2018</v>
      </c>
      <c r="D653" s="16" t="s">
        <v>69</v>
      </c>
      <c r="E653" s="17">
        <v>239458</v>
      </c>
    </row>
    <row r="654" spans="1:5" x14ac:dyDescent="0.2">
      <c r="A654" s="16" t="s">
        <v>57</v>
      </c>
      <c r="B654" s="16" t="s">
        <v>46</v>
      </c>
      <c r="C654" s="16">
        <v>2018</v>
      </c>
      <c r="D654" s="16" t="s">
        <v>70</v>
      </c>
      <c r="E654" s="17">
        <v>762366</v>
      </c>
    </row>
    <row r="655" spans="1:5" x14ac:dyDescent="0.2">
      <c r="A655" s="16" t="s">
        <v>57</v>
      </c>
      <c r="B655" s="16" t="s">
        <v>46</v>
      </c>
      <c r="C655" s="16">
        <v>2018</v>
      </c>
      <c r="D655" s="16" t="s">
        <v>71</v>
      </c>
      <c r="E655" s="17">
        <v>27406</v>
      </c>
    </row>
    <row r="656" spans="1:5" x14ac:dyDescent="0.2">
      <c r="A656" s="16" t="s">
        <v>57</v>
      </c>
      <c r="B656" s="16" t="s">
        <v>46</v>
      </c>
      <c r="C656" s="16">
        <v>2018</v>
      </c>
      <c r="D656" s="16" t="s">
        <v>69</v>
      </c>
      <c r="E656" s="17">
        <v>74000</v>
      </c>
    </row>
    <row r="657" spans="1:5" x14ac:dyDescent="0.2">
      <c r="A657" s="16" t="s">
        <v>57</v>
      </c>
      <c r="B657" s="16" t="s">
        <v>46</v>
      </c>
      <c r="C657" s="16">
        <v>2018</v>
      </c>
      <c r="D657" s="16" t="s">
        <v>69</v>
      </c>
      <c r="E657" s="17">
        <v>407078</v>
      </c>
    </row>
    <row r="658" spans="1:5" x14ac:dyDescent="0.2">
      <c r="A658" s="16" t="s">
        <v>57</v>
      </c>
      <c r="B658" s="16" t="s">
        <v>51</v>
      </c>
      <c r="C658" s="16">
        <v>2018</v>
      </c>
      <c r="D658" s="16" t="s">
        <v>56</v>
      </c>
      <c r="E658" s="17">
        <v>140000</v>
      </c>
    </row>
    <row r="659" spans="1:5" x14ac:dyDescent="0.2">
      <c r="A659" s="16" t="s">
        <v>57</v>
      </c>
      <c r="B659" s="16" t="s">
        <v>51</v>
      </c>
      <c r="C659" s="16">
        <v>2018</v>
      </c>
      <c r="D659" s="16" t="s">
        <v>56</v>
      </c>
      <c r="E659" s="17">
        <v>524767.34</v>
      </c>
    </row>
    <row r="660" spans="1:5" x14ac:dyDescent="0.2">
      <c r="A660" s="16" t="s">
        <v>57</v>
      </c>
      <c r="B660" s="16" t="s">
        <v>51</v>
      </c>
      <c r="C660" s="16">
        <v>2018</v>
      </c>
      <c r="D660" s="16" t="s">
        <v>69</v>
      </c>
      <c r="E660" s="17">
        <v>16000</v>
      </c>
    </row>
    <row r="661" spans="1:5" x14ac:dyDescent="0.2">
      <c r="A661" s="16" t="s">
        <v>57</v>
      </c>
      <c r="B661" s="16" t="s">
        <v>51</v>
      </c>
      <c r="C661" s="16">
        <v>2018</v>
      </c>
      <c r="D661" s="16" t="s">
        <v>68</v>
      </c>
      <c r="E661" s="17">
        <v>350</v>
      </c>
    </row>
    <row r="662" spans="1:5" x14ac:dyDescent="0.2">
      <c r="A662" s="16" t="s">
        <v>57</v>
      </c>
      <c r="B662" s="16" t="s">
        <v>51</v>
      </c>
      <c r="C662" s="16">
        <v>2018</v>
      </c>
      <c r="D662" s="16" t="s">
        <v>0</v>
      </c>
      <c r="E662" s="17">
        <v>82702.559999999998</v>
      </c>
    </row>
    <row r="663" spans="1:5" x14ac:dyDescent="0.2">
      <c r="A663" s="16" t="s">
        <v>57</v>
      </c>
      <c r="B663" s="16" t="s">
        <v>5</v>
      </c>
      <c r="C663" s="16">
        <v>2018</v>
      </c>
      <c r="D663" s="16" t="s">
        <v>70</v>
      </c>
      <c r="E663" s="17">
        <v>95400</v>
      </c>
    </row>
    <row r="664" spans="1:5" x14ac:dyDescent="0.2">
      <c r="A664" s="16" t="s">
        <v>57</v>
      </c>
      <c r="B664" s="16" t="s">
        <v>5</v>
      </c>
      <c r="C664" s="16">
        <v>2018</v>
      </c>
      <c r="D664" s="16" t="s">
        <v>34</v>
      </c>
      <c r="E664" s="20">
        <v>55881.73</v>
      </c>
    </row>
    <row r="665" spans="1:5" x14ac:dyDescent="0.2">
      <c r="A665" s="16" t="s">
        <v>57</v>
      </c>
      <c r="B665" s="16" t="s">
        <v>5</v>
      </c>
      <c r="C665" s="16">
        <v>2018</v>
      </c>
      <c r="D665" s="16" t="s">
        <v>69</v>
      </c>
      <c r="E665" s="17">
        <v>13484000</v>
      </c>
    </row>
    <row r="666" spans="1:5" x14ac:dyDescent="0.2">
      <c r="A666" s="16" t="s">
        <v>57</v>
      </c>
      <c r="B666" s="16" t="s">
        <v>48</v>
      </c>
      <c r="C666" s="16">
        <v>2018</v>
      </c>
      <c r="D666" s="16" t="s">
        <v>69</v>
      </c>
      <c r="E666" s="17">
        <v>3054869</v>
      </c>
    </row>
    <row r="667" spans="1:5" x14ac:dyDescent="0.2">
      <c r="A667" s="16" t="s">
        <v>57</v>
      </c>
      <c r="B667" s="16" t="s">
        <v>54</v>
      </c>
      <c r="C667" s="16">
        <v>2018</v>
      </c>
      <c r="D667" s="16" t="s">
        <v>56</v>
      </c>
      <c r="E667" s="17">
        <f>2443290+20210+1364358.41</f>
        <v>3827858.41</v>
      </c>
    </row>
    <row r="668" spans="1:5" x14ac:dyDescent="0.2">
      <c r="A668" s="16" t="s">
        <v>57</v>
      </c>
      <c r="B668" s="16" t="s">
        <v>54</v>
      </c>
      <c r="C668" s="16">
        <v>2018</v>
      </c>
      <c r="D668" s="16" t="s">
        <v>56</v>
      </c>
      <c r="E668" s="17">
        <v>435825.11</v>
      </c>
    </row>
    <row r="669" spans="1:5" x14ac:dyDescent="0.2">
      <c r="A669" s="16" t="s">
        <v>57</v>
      </c>
      <c r="B669" s="16" t="s">
        <v>54</v>
      </c>
      <c r="C669" s="16">
        <v>2018</v>
      </c>
      <c r="D669" s="16" t="s">
        <v>1</v>
      </c>
      <c r="E669" s="17">
        <v>3430384.05</v>
      </c>
    </row>
    <row r="670" spans="1:5" x14ac:dyDescent="0.2">
      <c r="A670" s="16" t="s">
        <v>57</v>
      </c>
      <c r="B670" s="16" t="s">
        <v>54</v>
      </c>
      <c r="C670" s="16">
        <v>2018</v>
      </c>
      <c r="D670" s="16" t="s">
        <v>18</v>
      </c>
      <c r="E670" s="17">
        <v>1450.65</v>
      </c>
    </row>
    <row r="671" spans="1:5" x14ac:dyDescent="0.2">
      <c r="A671" s="16" t="s">
        <v>57</v>
      </c>
      <c r="B671" s="16" t="s">
        <v>54</v>
      </c>
      <c r="C671" s="16">
        <v>2018</v>
      </c>
      <c r="D671" s="16" t="s">
        <v>70</v>
      </c>
      <c r="E671" s="17">
        <v>7617.3</v>
      </c>
    </row>
    <row r="672" spans="1:5" x14ac:dyDescent="0.2">
      <c r="A672" s="16" t="s">
        <v>57</v>
      </c>
      <c r="B672" s="16" t="s">
        <v>54</v>
      </c>
      <c r="C672" s="16">
        <v>2018</v>
      </c>
      <c r="D672" s="16" t="s">
        <v>71</v>
      </c>
      <c r="E672" s="17">
        <v>136.94</v>
      </c>
    </row>
    <row r="673" spans="1:5" x14ac:dyDescent="0.2">
      <c r="A673" s="16" t="s">
        <v>57</v>
      </c>
      <c r="B673" s="16" t="s">
        <v>54</v>
      </c>
      <c r="C673" s="16">
        <v>2018</v>
      </c>
      <c r="D673" s="16" t="s">
        <v>34</v>
      </c>
      <c r="E673" s="17">
        <v>1200</v>
      </c>
    </row>
    <row r="674" spans="1:5" x14ac:dyDescent="0.2">
      <c r="A674" s="16" t="s">
        <v>57</v>
      </c>
      <c r="B674" s="16" t="s">
        <v>54</v>
      </c>
      <c r="C674" s="16">
        <v>2018</v>
      </c>
      <c r="D674" s="16" t="s">
        <v>69</v>
      </c>
      <c r="E674" s="17">
        <v>8136000</v>
      </c>
    </row>
    <row r="675" spans="1:5" x14ac:dyDescent="0.2">
      <c r="A675" s="16" t="s">
        <v>57</v>
      </c>
      <c r="B675" s="16" t="s">
        <v>54</v>
      </c>
      <c r="C675" s="16">
        <v>2018</v>
      </c>
      <c r="D675" s="16" t="s">
        <v>68</v>
      </c>
      <c r="E675" s="17">
        <v>19565.330000000002</v>
      </c>
    </row>
    <row r="676" spans="1:5" x14ac:dyDescent="0.2">
      <c r="A676" s="16" t="s">
        <v>57</v>
      </c>
      <c r="B676" s="16" t="s">
        <v>54</v>
      </c>
      <c r="C676" s="16">
        <v>2018</v>
      </c>
      <c r="D676" s="16" t="s">
        <v>69</v>
      </c>
      <c r="E676" s="17">
        <f>398.46</f>
        <v>398.46</v>
      </c>
    </row>
    <row r="677" spans="1:5" x14ac:dyDescent="0.2">
      <c r="A677" s="16" t="s">
        <v>47</v>
      </c>
      <c r="B677" s="16" t="s">
        <v>4</v>
      </c>
      <c r="C677" s="16">
        <v>2018</v>
      </c>
      <c r="D677" s="16" t="s">
        <v>1</v>
      </c>
      <c r="E677" s="17">
        <v>195831.9</v>
      </c>
    </row>
    <row r="678" spans="1:5" x14ac:dyDescent="0.2">
      <c r="A678" s="16" t="s">
        <v>47</v>
      </c>
      <c r="B678" s="16" t="s">
        <v>4</v>
      </c>
      <c r="C678" s="16">
        <v>2018</v>
      </c>
      <c r="D678" s="16" t="s">
        <v>34</v>
      </c>
      <c r="E678" s="17">
        <v>156000</v>
      </c>
    </row>
    <row r="679" spans="1:5" x14ac:dyDescent="0.2">
      <c r="A679" s="16" t="s">
        <v>47</v>
      </c>
      <c r="B679" s="16" t="s">
        <v>4</v>
      </c>
      <c r="C679" s="16">
        <v>2018</v>
      </c>
      <c r="D679" s="16" t="s">
        <v>69</v>
      </c>
      <c r="E679" s="17">
        <v>774000</v>
      </c>
    </row>
    <row r="680" spans="1:5" x14ac:dyDescent="0.2">
      <c r="A680" s="16" t="s">
        <v>47</v>
      </c>
      <c r="B680" s="16" t="s">
        <v>45</v>
      </c>
      <c r="C680" s="16">
        <v>2018</v>
      </c>
      <c r="D680" s="16" t="s">
        <v>69</v>
      </c>
      <c r="E680" s="17">
        <v>133000</v>
      </c>
    </row>
    <row r="681" spans="1:5" x14ac:dyDescent="0.2">
      <c r="A681" s="16" t="s">
        <v>47</v>
      </c>
      <c r="B681" s="16" t="s">
        <v>45</v>
      </c>
      <c r="C681" s="16">
        <v>2018</v>
      </c>
      <c r="D681" s="16" t="s">
        <v>34</v>
      </c>
      <c r="E681" s="17">
        <v>213000</v>
      </c>
    </row>
    <row r="682" spans="1:5" x14ac:dyDescent="0.2">
      <c r="A682" s="16" t="s">
        <v>47</v>
      </c>
      <c r="B682" s="16" t="s">
        <v>13</v>
      </c>
      <c r="C682" s="16">
        <v>2018</v>
      </c>
      <c r="D682" s="16" t="s">
        <v>69</v>
      </c>
      <c r="E682" s="17">
        <v>124000</v>
      </c>
    </row>
    <row r="683" spans="1:5" x14ac:dyDescent="0.2">
      <c r="A683" s="16" t="s">
        <v>47</v>
      </c>
      <c r="B683" s="16" t="s">
        <v>52</v>
      </c>
      <c r="C683" s="16">
        <v>2018</v>
      </c>
      <c r="D683" s="16" t="s">
        <v>69</v>
      </c>
      <c r="E683" s="17">
        <v>11664000</v>
      </c>
    </row>
    <row r="684" spans="1:5" x14ac:dyDescent="0.2">
      <c r="A684" s="16" t="s">
        <v>47</v>
      </c>
      <c r="B684" s="16" t="s">
        <v>52</v>
      </c>
      <c r="C684" s="16">
        <v>2018</v>
      </c>
      <c r="D684" s="16" t="s">
        <v>69</v>
      </c>
      <c r="E684" s="17">
        <v>5818048.1699999999</v>
      </c>
    </row>
    <row r="685" spans="1:5" x14ac:dyDescent="0.2">
      <c r="A685" s="16" t="s">
        <v>47</v>
      </c>
      <c r="B685" s="16" t="s">
        <v>55</v>
      </c>
      <c r="C685" s="16">
        <v>2018</v>
      </c>
      <c r="D685" s="16" t="s">
        <v>1</v>
      </c>
      <c r="E685" s="17">
        <v>240387.20000000001</v>
      </c>
    </row>
    <row r="686" spans="1:5" x14ac:dyDescent="0.2">
      <c r="A686" s="16" t="s">
        <v>47</v>
      </c>
      <c r="B686" s="16" t="s">
        <v>55</v>
      </c>
      <c r="C686" s="16">
        <v>2018</v>
      </c>
      <c r="D686" s="16" t="s">
        <v>69</v>
      </c>
      <c r="E686" s="17">
        <v>4459000</v>
      </c>
    </row>
    <row r="687" spans="1:5" x14ac:dyDescent="0.2">
      <c r="A687" s="16" t="s">
        <v>47</v>
      </c>
      <c r="B687" s="16" t="s">
        <v>48</v>
      </c>
      <c r="C687" s="16">
        <v>2018</v>
      </c>
      <c r="D687" s="16" t="s">
        <v>69</v>
      </c>
      <c r="E687" s="17">
        <v>61441</v>
      </c>
    </row>
    <row r="688" spans="1:5" x14ac:dyDescent="0.2">
      <c r="A688" s="16" t="s">
        <v>47</v>
      </c>
      <c r="B688" s="16" t="s">
        <v>54</v>
      </c>
      <c r="C688" s="16">
        <v>2018</v>
      </c>
      <c r="D688" s="16" t="s">
        <v>1</v>
      </c>
      <c r="E688" s="17">
        <v>69112400.569999993</v>
      </c>
    </row>
    <row r="689" spans="1:5" x14ac:dyDescent="0.2">
      <c r="A689" s="16" t="s">
        <v>47</v>
      </c>
      <c r="B689" s="16" t="s">
        <v>54</v>
      </c>
      <c r="C689" s="16">
        <v>2018</v>
      </c>
      <c r="D689" s="16" t="s">
        <v>69</v>
      </c>
      <c r="E689" s="17">
        <v>41047000</v>
      </c>
    </row>
    <row r="690" spans="1:5" x14ac:dyDescent="0.2">
      <c r="A690" s="16" t="s">
        <v>47</v>
      </c>
      <c r="B690" s="16" t="s">
        <v>53</v>
      </c>
      <c r="C690" s="16">
        <v>2018</v>
      </c>
      <c r="D690" s="16" t="s">
        <v>69</v>
      </c>
      <c r="E690" s="17">
        <v>602000</v>
      </c>
    </row>
    <row r="691" spans="1:5" x14ac:dyDescent="0.2">
      <c r="A691" s="16" t="s">
        <v>47</v>
      </c>
      <c r="B691" s="16" t="s">
        <v>53</v>
      </c>
      <c r="C691" s="16">
        <v>2018</v>
      </c>
      <c r="D691" s="16" t="s">
        <v>34</v>
      </c>
      <c r="E691" s="17">
        <v>80000</v>
      </c>
    </row>
    <row r="692" spans="1:5" x14ac:dyDescent="0.2">
      <c r="A692" s="2"/>
      <c r="B692" s="2"/>
      <c r="C692" s="2"/>
      <c r="D692" s="2"/>
      <c r="E692" s="14"/>
    </row>
    <row r="693" spans="1:5" x14ac:dyDescent="0.2">
      <c r="A693" s="2"/>
      <c r="B693" s="2"/>
      <c r="C693" s="2"/>
      <c r="D693" s="2"/>
      <c r="E693" s="14"/>
    </row>
    <row r="694" spans="1:5" x14ac:dyDescent="0.2">
      <c r="A694" s="16" t="s">
        <v>11</v>
      </c>
      <c r="B694" s="16" t="s">
        <v>3</v>
      </c>
      <c r="C694" s="16">
        <v>2017</v>
      </c>
      <c r="D694" s="16" t="s">
        <v>35</v>
      </c>
      <c r="E694" s="17">
        <f>590072+912308</f>
        <v>1502380</v>
      </c>
    </row>
    <row r="695" spans="1:5" x14ac:dyDescent="0.2">
      <c r="A695" s="16" t="s">
        <v>11</v>
      </c>
      <c r="B695" s="16" t="s">
        <v>45</v>
      </c>
      <c r="C695" s="16">
        <v>2017</v>
      </c>
      <c r="D695" s="16" t="s">
        <v>34</v>
      </c>
      <c r="E695" s="17">
        <v>423600</v>
      </c>
    </row>
    <row r="696" spans="1:5" x14ac:dyDescent="0.2">
      <c r="A696" s="16" t="s">
        <v>11</v>
      </c>
      <c r="B696" s="16" t="s">
        <v>13</v>
      </c>
      <c r="C696" s="16">
        <v>2017</v>
      </c>
      <c r="D696" s="16" t="s">
        <v>1</v>
      </c>
      <c r="E696" s="17">
        <v>133611</v>
      </c>
    </row>
    <row r="697" spans="1:5" x14ac:dyDescent="0.2">
      <c r="A697" s="16" t="s">
        <v>11</v>
      </c>
      <c r="B697" s="16" t="s">
        <v>13</v>
      </c>
      <c r="C697" s="16">
        <v>2017</v>
      </c>
      <c r="D697" s="16" t="s">
        <v>25</v>
      </c>
      <c r="E697" s="17">
        <v>21496.14</v>
      </c>
    </row>
    <row r="698" spans="1:5" x14ac:dyDescent="0.2">
      <c r="A698" s="16" t="s">
        <v>11</v>
      </c>
      <c r="B698" s="16" t="s">
        <v>13</v>
      </c>
      <c r="C698" s="16">
        <v>2017</v>
      </c>
      <c r="D698" s="16" t="s">
        <v>66</v>
      </c>
      <c r="E698" s="17">
        <v>5340</v>
      </c>
    </row>
    <row r="699" spans="1:5" x14ac:dyDescent="0.2">
      <c r="A699" s="16" t="s">
        <v>11</v>
      </c>
      <c r="B699" s="16" t="s">
        <v>13</v>
      </c>
      <c r="C699" s="16">
        <v>2017</v>
      </c>
      <c r="D699" s="16" t="s">
        <v>0</v>
      </c>
      <c r="E699" s="17">
        <v>29751.38</v>
      </c>
    </row>
    <row r="700" spans="1:5" x14ac:dyDescent="0.2">
      <c r="A700" s="16" t="s">
        <v>11</v>
      </c>
      <c r="B700" s="16" t="s">
        <v>52</v>
      </c>
      <c r="C700" s="16">
        <v>2017</v>
      </c>
      <c r="D700" s="16" t="s">
        <v>34</v>
      </c>
      <c r="E700" s="17">
        <v>635400</v>
      </c>
    </row>
    <row r="701" spans="1:5" x14ac:dyDescent="0.2">
      <c r="A701" s="16" t="s">
        <v>11</v>
      </c>
      <c r="B701" s="16" t="s">
        <v>44</v>
      </c>
      <c r="C701" s="16">
        <v>2017</v>
      </c>
      <c r="D701" s="16" t="s">
        <v>29</v>
      </c>
      <c r="E701" s="17">
        <v>5064413</v>
      </c>
    </row>
    <row r="702" spans="1:5" x14ac:dyDescent="0.2">
      <c r="A702" s="16" t="s">
        <v>11</v>
      </c>
      <c r="B702" s="16" t="s">
        <v>46</v>
      </c>
      <c r="C702" s="16">
        <v>2017</v>
      </c>
      <c r="D702" s="16" t="s">
        <v>20</v>
      </c>
      <c r="E702" s="17">
        <v>65568</v>
      </c>
    </row>
    <row r="703" spans="1:5" x14ac:dyDescent="0.2">
      <c r="A703" s="16" t="s">
        <v>11</v>
      </c>
      <c r="B703" s="16" t="s">
        <v>46</v>
      </c>
      <c r="C703" s="16">
        <v>2017</v>
      </c>
      <c r="D703" s="16" t="s">
        <v>36</v>
      </c>
      <c r="E703" s="17">
        <v>1656</v>
      </c>
    </row>
    <row r="704" spans="1:5" x14ac:dyDescent="0.2">
      <c r="A704" s="16" t="s">
        <v>11</v>
      </c>
      <c r="B704" s="16" t="s">
        <v>51</v>
      </c>
      <c r="C704" s="16">
        <v>2017</v>
      </c>
      <c r="D704" s="16" t="s">
        <v>68</v>
      </c>
      <c r="E704" s="17">
        <v>60900.97</v>
      </c>
    </row>
    <row r="705" spans="1:5" x14ac:dyDescent="0.2">
      <c r="A705" s="16" t="s">
        <v>11</v>
      </c>
      <c r="B705" s="16" t="s">
        <v>51</v>
      </c>
      <c r="C705" s="16">
        <v>2017</v>
      </c>
      <c r="D705" s="16" t="s">
        <v>0</v>
      </c>
      <c r="E705" s="17">
        <v>98065.25</v>
      </c>
    </row>
    <row r="706" spans="1:5" x14ac:dyDescent="0.2">
      <c r="A706" s="16" t="s">
        <v>11</v>
      </c>
      <c r="B706" s="16" t="s">
        <v>48</v>
      </c>
      <c r="C706" s="16">
        <v>2017</v>
      </c>
      <c r="D706" s="16" t="s">
        <v>21</v>
      </c>
      <c r="E706" s="17">
        <v>2127137</v>
      </c>
    </row>
    <row r="707" spans="1:5" x14ac:dyDescent="0.2">
      <c r="A707" s="16" t="s">
        <v>11</v>
      </c>
      <c r="B707" s="16" t="s">
        <v>67</v>
      </c>
      <c r="C707" s="16">
        <v>2017</v>
      </c>
      <c r="D707" s="16" t="s">
        <v>1</v>
      </c>
      <c r="E707" s="17">
        <v>1315878</v>
      </c>
    </row>
    <row r="708" spans="1:5" x14ac:dyDescent="0.2">
      <c r="A708" s="16" t="s">
        <v>57</v>
      </c>
      <c r="B708" s="16" t="s">
        <v>3</v>
      </c>
      <c r="C708" s="16">
        <v>2017</v>
      </c>
      <c r="D708" s="16" t="s">
        <v>1</v>
      </c>
      <c r="E708" s="17">
        <v>162623</v>
      </c>
    </row>
    <row r="709" spans="1:5" x14ac:dyDescent="0.2">
      <c r="A709" s="16" t="s">
        <v>57</v>
      </c>
      <c r="B709" s="16" t="s">
        <v>3</v>
      </c>
      <c r="C709" s="16">
        <v>2017</v>
      </c>
      <c r="D709" s="16" t="s">
        <v>19</v>
      </c>
      <c r="E709" s="17">
        <v>55000</v>
      </c>
    </row>
    <row r="710" spans="1:5" x14ac:dyDescent="0.2">
      <c r="A710" s="16" t="s">
        <v>57</v>
      </c>
      <c r="B710" s="16" t="s">
        <v>3</v>
      </c>
      <c r="C710" s="16">
        <v>2017</v>
      </c>
      <c r="D710" s="16" t="s">
        <v>29</v>
      </c>
      <c r="E710" s="17">
        <v>22200</v>
      </c>
    </row>
    <row r="711" spans="1:5" x14ac:dyDescent="0.2">
      <c r="A711" s="16" t="s">
        <v>57</v>
      </c>
      <c r="B711" s="16" t="s">
        <v>3</v>
      </c>
      <c r="C711" s="16">
        <v>2017</v>
      </c>
      <c r="D711" s="16" t="s">
        <v>35</v>
      </c>
      <c r="E711" s="17">
        <f>18066+14954+4281265</f>
        <v>4314285</v>
      </c>
    </row>
    <row r="712" spans="1:5" x14ac:dyDescent="0.2">
      <c r="A712" s="16" t="s">
        <v>57</v>
      </c>
      <c r="B712" s="16" t="s">
        <v>4</v>
      </c>
      <c r="C712" s="16">
        <v>2017</v>
      </c>
      <c r="D712" s="16" t="s">
        <v>22</v>
      </c>
      <c r="E712" s="17">
        <f>39000+16518000</f>
        <v>16557000</v>
      </c>
    </row>
    <row r="713" spans="1:5" x14ac:dyDescent="0.2">
      <c r="A713" s="16" t="s">
        <v>57</v>
      </c>
      <c r="B713" s="16" t="s">
        <v>4</v>
      </c>
      <c r="C713" s="16">
        <v>2017</v>
      </c>
      <c r="D713" s="16" t="s">
        <v>1</v>
      </c>
      <c r="E713" s="17">
        <v>84506</v>
      </c>
    </row>
    <row r="714" spans="1:5" x14ac:dyDescent="0.2">
      <c r="A714" s="16" t="s">
        <v>57</v>
      </c>
      <c r="B714" s="16" t="s">
        <v>4</v>
      </c>
      <c r="C714" s="16">
        <v>2017</v>
      </c>
      <c r="D714" s="16" t="s">
        <v>19</v>
      </c>
      <c r="E714" s="17">
        <v>117830</v>
      </c>
    </row>
    <row r="715" spans="1:5" x14ac:dyDescent="0.2">
      <c r="A715" s="16" t="s">
        <v>57</v>
      </c>
      <c r="B715" s="16" t="s">
        <v>4</v>
      </c>
      <c r="C715" s="16">
        <v>2017</v>
      </c>
      <c r="D715" s="16" t="s">
        <v>28</v>
      </c>
      <c r="E715" s="17">
        <f>31135+128863</f>
        <v>159998</v>
      </c>
    </row>
    <row r="716" spans="1:5" x14ac:dyDescent="0.2">
      <c r="A716" s="16" t="s">
        <v>57</v>
      </c>
      <c r="B716" s="16" t="s">
        <v>4</v>
      </c>
      <c r="C716" s="16">
        <v>2017</v>
      </c>
      <c r="D716" s="16" t="s">
        <v>29</v>
      </c>
      <c r="E716" s="17">
        <v>15000</v>
      </c>
    </row>
    <row r="717" spans="1:5" x14ac:dyDescent="0.2">
      <c r="A717" s="16" t="s">
        <v>57</v>
      </c>
      <c r="B717" s="16" t="s">
        <v>4</v>
      </c>
      <c r="C717" s="16">
        <v>2017</v>
      </c>
      <c r="D717" s="16" t="s">
        <v>31</v>
      </c>
      <c r="E717" s="17">
        <v>9450</v>
      </c>
    </row>
    <row r="718" spans="1:5" x14ac:dyDescent="0.2">
      <c r="A718" s="16" t="s">
        <v>57</v>
      </c>
      <c r="B718" s="16" t="s">
        <v>4</v>
      </c>
      <c r="C718" s="16">
        <v>2017</v>
      </c>
      <c r="D718" s="16" t="s">
        <v>35</v>
      </c>
      <c r="E718" s="17">
        <f>11600+39594+100813+7564+10589+126770+204370+456136</f>
        <v>957436</v>
      </c>
    </row>
    <row r="719" spans="1:5" x14ac:dyDescent="0.2">
      <c r="A719" s="16" t="s">
        <v>57</v>
      </c>
      <c r="B719" s="16" t="s">
        <v>45</v>
      </c>
      <c r="C719" s="16">
        <v>2017</v>
      </c>
      <c r="D719" s="16" t="s">
        <v>12</v>
      </c>
      <c r="E719" s="17">
        <v>21211.54</v>
      </c>
    </row>
    <row r="720" spans="1:5" x14ac:dyDescent="0.2">
      <c r="A720" s="16" t="s">
        <v>57</v>
      </c>
      <c r="B720" s="16" t="s">
        <v>45</v>
      </c>
      <c r="C720" s="16">
        <v>2017</v>
      </c>
      <c r="D720" s="16" t="s">
        <v>1</v>
      </c>
      <c r="E720" s="17">
        <v>86618</v>
      </c>
    </row>
    <row r="721" spans="1:5" x14ac:dyDescent="0.2">
      <c r="A721" s="16" t="s">
        <v>57</v>
      </c>
      <c r="B721" s="16" t="s">
        <v>45</v>
      </c>
      <c r="C721" s="16">
        <v>2017</v>
      </c>
      <c r="D721" s="16" t="s">
        <v>19</v>
      </c>
      <c r="E721" s="17">
        <v>215298</v>
      </c>
    </row>
    <row r="722" spans="1:5" x14ac:dyDescent="0.2">
      <c r="A722" s="16" t="s">
        <v>57</v>
      </c>
      <c r="B722" s="16" t="s">
        <v>45</v>
      </c>
      <c r="C722" s="16">
        <v>2017</v>
      </c>
      <c r="D722" s="16" t="s">
        <v>28</v>
      </c>
      <c r="E722" s="17">
        <f>13544.27+1294064</f>
        <v>1307608.27</v>
      </c>
    </row>
    <row r="723" spans="1:5" x14ac:dyDescent="0.2">
      <c r="A723" s="16" t="s">
        <v>57</v>
      </c>
      <c r="B723" s="16" t="s">
        <v>45</v>
      </c>
      <c r="C723" s="16">
        <v>2017</v>
      </c>
      <c r="D723" s="16" t="s">
        <v>29</v>
      </c>
      <c r="E723" s="17">
        <v>21984</v>
      </c>
    </row>
    <row r="724" spans="1:5" x14ac:dyDescent="0.2">
      <c r="A724" s="16" t="s">
        <v>57</v>
      </c>
      <c r="B724" s="16" t="s">
        <v>45</v>
      </c>
      <c r="C724" s="16">
        <v>2017</v>
      </c>
      <c r="D724" s="16" t="s">
        <v>31</v>
      </c>
      <c r="E724" s="17">
        <f>164240.04+130660.23</f>
        <v>294900.27</v>
      </c>
    </row>
    <row r="725" spans="1:5" x14ac:dyDescent="0.2">
      <c r="A725" s="16" t="s">
        <v>57</v>
      </c>
      <c r="B725" s="16" t="s">
        <v>45</v>
      </c>
      <c r="C725" s="16">
        <v>2017</v>
      </c>
      <c r="D725" s="16" t="s">
        <v>33</v>
      </c>
      <c r="E725" s="17">
        <v>338.5</v>
      </c>
    </row>
    <row r="726" spans="1:5" x14ac:dyDescent="0.2">
      <c r="A726" s="16" t="s">
        <v>57</v>
      </c>
      <c r="B726" s="16" t="s">
        <v>45</v>
      </c>
      <c r="C726" s="16">
        <v>2017</v>
      </c>
      <c r="D726" s="16" t="s">
        <v>66</v>
      </c>
      <c r="E726" s="17">
        <v>3420</v>
      </c>
    </row>
    <row r="727" spans="1:5" x14ac:dyDescent="0.2">
      <c r="A727" s="16" t="s">
        <v>57</v>
      </c>
      <c r="B727" s="16" t="s">
        <v>45</v>
      </c>
      <c r="C727" s="16">
        <v>2017</v>
      </c>
      <c r="D727" s="16" t="s">
        <v>34</v>
      </c>
      <c r="E727" s="17">
        <v>311600</v>
      </c>
    </row>
    <row r="728" spans="1:5" x14ac:dyDescent="0.2">
      <c r="A728" s="16" t="s">
        <v>57</v>
      </c>
      <c r="B728" s="16" t="s">
        <v>45</v>
      </c>
      <c r="C728" s="16">
        <v>2017</v>
      </c>
      <c r="D728" s="16" t="s">
        <v>35</v>
      </c>
      <c r="E728" s="17">
        <f>684158.61+530181</f>
        <v>1214339.6099999999</v>
      </c>
    </row>
    <row r="729" spans="1:5" x14ac:dyDescent="0.2">
      <c r="A729" s="16" t="s">
        <v>57</v>
      </c>
      <c r="B729" s="16" t="s">
        <v>45</v>
      </c>
      <c r="C729" s="16">
        <v>2017</v>
      </c>
      <c r="D729" s="16" t="s">
        <v>68</v>
      </c>
      <c r="E729" s="17">
        <v>8142.32</v>
      </c>
    </row>
    <row r="730" spans="1:5" x14ac:dyDescent="0.2">
      <c r="A730" s="16" t="s">
        <v>57</v>
      </c>
      <c r="B730" s="16" t="s">
        <v>45</v>
      </c>
      <c r="C730" s="16">
        <v>2017</v>
      </c>
      <c r="D730" s="16" t="s">
        <v>0</v>
      </c>
      <c r="E730" s="17">
        <f>16475+10422.85+21868</f>
        <v>48765.85</v>
      </c>
    </row>
    <row r="731" spans="1:5" x14ac:dyDescent="0.2">
      <c r="A731" s="16" t="s">
        <v>57</v>
      </c>
      <c r="B731" s="16" t="s">
        <v>13</v>
      </c>
      <c r="C731" s="16">
        <v>2017</v>
      </c>
      <c r="D731" s="16" t="s">
        <v>22</v>
      </c>
      <c r="E731" s="17">
        <v>1735.49</v>
      </c>
    </row>
    <row r="732" spans="1:5" x14ac:dyDescent="0.2">
      <c r="A732" s="16" t="s">
        <v>57</v>
      </c>
      <c r="B732" s="16" t="s">
        <v>13</v>
      </c>
      <c r="C732" s="16">
        <v>2017</v>
      </c>
      <c r="D732" s="16" t="s">
        <v>23</v>
      </c>
      <c r="E732" s="17">
        <v>45</v>
      </c>
    </row>
    <row r="733" spans="1:5" x14ac:dyDescent="0.2">
      <c r="A733" s="16" t="s">
        <v>57</v>
      </c>
      <c r="B733" s="16" t="s">
        <v>13</v>
      </c>
      <c r="C733" s="16">
        <v>2017</v>
      </c>
      <c r="D733" s="16" t="s">
        <v>12</v>
      </c>
      <c r="E733" s="17">
        <v>105680.95</v>
      </c>
    </row>
    <row r="734" spans="1:5" x14ac:dyDescent="0.2">
      <c r="A734" s="16" t="s">
        <v>57</v>
      </c>
      <c r="B734" s="16" t="s">
        <v>13</v>
      </c>
      <c r="C734" s="16">
        <v>2017</v>
      </c>
      <c r="D734" s="16" t="s">
        <v>1</v>
      </c>
      <c r="E734" s="17">
        <v>312194.40000000002</v>
      </c>
    </row>
    <row r="735" spans="1:5" x14ac:dyDescent="0.2">
      <c r="A735" s="16" t="s">
        <v>57</v>
      </c>
      <c r="B735" s="16" t="s">
        <v>13</v>
      </c>
      <c r="C735" s="16">
        <v>2017</v>
      </c>
      <c r="D735" s="16" t="s">
        <v>18</v>
      </c>
      <c r="E735" s="17">
        <v>13112</v>
      </c>
    </row>
    <row r="736" spans="1:5" x14ac:dyDescent="0.2">
      <c r="A736" s="16" t="s">
        <v>57</v>
      </c>
      <c r="B736" s="16" t="s">
        <v>13</v>
      </c>
      <c r="C736" s="16">
        <v>2017</v>
      </c>
      <c r="D736" s="16" t="s">
        <v>25</v>
      </c>
      <c r="E736" s="17">
        <v>2208.5500000000002</v>
      </c>
    </row>
    <row r="737" spans="1:5" x14ac:dyDescent="0.2">
      <c r="A737" s="16" t="s">
        <v>57</v>
      </c>
      <c r="B737" s="16" t="s">
        <v>13</v>
      </c>
      <c r="C737" s="16">
        <v>2017</v>
      </c>
      <c r="D737" s="16" t="s">
        <v>26</v>
      </c>
      <c r="E737" s="17">
        <v>1054.78</v>
      </c>
    </row>
    <row r="738" spans="1:5" x14ac:dyDescent="0.2">
      <c r="A738" s="16" t="s">
        <v>57</v>
      </c>
      <c r="B738" s="16" t="s">
        <v>13</v>
      </c>
      <c r="C738" s="16">
        <v>2017</v>
      </c>
      <c r="D738" s="16" t="s">
        <v>19</v>
      </c>
      <c r="E738" s="17">
        <v>14903.4</v>
      </c>
    </row>
    <row r="739" spans="1:5" x14ac:dyDescent="0.2">
      <c r="A739" s="16" t="s">
        <v>57</v>
      </c>
      <c r="B739" s="16" t="s">
        <v>13</v>
      </c>
      <c r="C739" s="16">
        <v>2017</v>
      </c>
      <c r="D739" s="16" t="s">
        <v>28</v>
      </c>
      <c r="E739" s="17">
        <v>2821329</v>
      </c>
    </row>
    <row r="740" spans="1:5" x14ac:dyDescent="0.2">
      <c r="A740" s="16" t="s">
        <v>57</v>
      </c>
      <c r="B740" s="16" t="s">
        <v>13</v>
      </c>
      <c r="C740" s="16">
        <v>2017</v>
      </c>
      <c r="D740" s="16" t="s">
        <v>29</v>
      </c>
      <c r="E740" s="17">
        <v>105829.3</v>
      </c>
    </row>
    <row r="741" spans="1:5" x14ac:dyDescent="0.2">
      <c r="A741" s="16" t="s">
        <v>57</v>
      </c>
      <c r="B741" s="16" t="s">
        <v>13</v>
      </c>
      <c r="C741" s="16">
        <v>2017</v>
      </c>
      <c r="D741" s="16" t="s">
        <v>30</v>
      </c>
      <c r="E741" s="17">
        <v>3920.92</v>
      </c>
    </row>
    <row r="742" spans="1:5" x14ac:dyDescent="0.2">
      <c r="A742" s="16" t="s">
        <v>57</v>
      </c>
      <c r="B742" s="16" t="s">
        <v>13</v>
      </c>
      <c r="C742" s="16">
        <v>2017</v>
      </c>
      <c r="D742" s="16" t="s">
        <v>31</v>
      </c>
      <c r="E742" s="17">
        <v>114959.7</v>
      </c>
    </row>
    <row r="743" spans="1:5" x14ac:dyDescent="0.2">
      <c r="A743" s="16" t="s">
        <v>57</v>
      </c>
      <c r="B743" s="16" t="s">
        <v>13</v>
      </c>
      <c r="C743" s="16">
        <v>2017</v>
      </c>
      <c r="D743" s="16" t="s">
        <v>20</v>
      </c>
      <c r="E743" s="17">
        <v>17405.84</v>
      </c>
    </row>
    <row r="744" spans="1:5" x14ac:dyDescent="0.2">
      <c r="A744" s="16" t="s">
        <v>57</v>
      </c>
      <c r="B744" s="16" t="s">
        <v>13</v>
      </c>
      <c r="C744" s="16">
        <v>2017</v>
      </c>
      <c r="D744" s="16" t="s">
        <v>14</v>
      </c>
      <c r="E744" s="17">
        <v>299.64</v>
      </c>
    </row>
    <row r="745" spans="1:5" x14ac:dyDescent="0.2">
      <c r="A745" s="16" t="s">
        <v>57</v>
      </c>
      <c r="B745" s="16" t="s">
        <v>13</v>
      </c>
      <c r="C745" s="16">
        <v>2017</v>
      </c>
      <c r="D745" s="16" t="s">
        <v>33</v>
      </c>
      <c r="E745" s="17">
        <f>143818.7+72127.28</f>
        <v>215945.98</v>
      </c>
    </row>
    <row r="746" spans="1:5" x14ac:dyDescent="0.2">
      <c r="A746" s="16" t="s">
        <v>57</v>
      </c>
      <c r="B746" s="16" t="s">
        <v>13</v>
      </c>
      <c r="C746" s="16">
        <v>2017</v>
      </c>
      <c r="D746" s="16" t="s">
        <v>66</v>
      </c>
      <c r="E746" s="17">
        <v>22860</v>
      </c>
    </row>
    <row r="747" spans="1:5" x14ac:dyDescent="0.2">
      <c r="A747" s="16" t="s">
        <v>57</v>
      </c>
      <c r="B747" s="16" t="s">
        <v>13</v>
      </c>
      <c r="C747" s="16">
        <v>2017</v>
      </c>
      <c r="D747" s="16" t="s">
        <v>34</v>
      </c>
      <c r="E747" s="17">
        <v>35240</v>
      </c>
    </row>
    <row r="748" spans="1:5" x14ac:dyDescent="0.2">
      <c r="A748" s="16" t="s">
        <v>57</v>
      </c>
      <c r="B748" s="16" t="s">
        <v>13</v>
      </c>
      <c r="C748" s="16">
        <v>2017</v>
      </c>
      <c r="D748" s="16" t="s">
        <v>16</v>
      </c>
      <c r="E748" s="17">
        <v>950</v>
      </c>
    </row>
    <row r="749" spans="1:5" x14ac:dyDescent="0.2">
      <c r="A749" s="16" t="s">
        <v>57</v>
      </c>
      <c r="B749" s="16" t="s">
        <v>13</v>
      </c>
      <c r="C749" s="16">
        <v>2017</v>
      </c>
      <c r="D749" s="16" t="s">
        <v>35</v>
      </c>
      <c r="E749" s="17">
        <f>12764.25+30766+33715</f>
        <v>77245.25</v>
      </c>
    </row>
    <row r="750" spans="1:5" x14ac:dyDescent="0.2">
      <c r="A750" s="16" t="s">
        <v>57</v>
      </c>
      <c r="B750" s="16" t="s">
        <v>13</v>
      </c>
      <c r="C750" s="16">
        <v>2017</v>
      </c>
      <c r="D750" s="16" t="s">
        <v>68</v>
      </c>
      <c r="E750" s="17">
        <v>272605.96000000002</v>
      </c>
    </row>
    <row r="751" spans="1:5" x14ac:dyDescent="0.2">
      <c r="A751" s="16" t="s">
        <v>57</v>
      </c>
      <c r="B751" s="16" t="s">
        <v>13</v>
      </c>
      <c r="C751" s="16">
        <v>2017</v>
      </c>
      <c r="D751" s="16" t="s">
        <v>0</v>
      </c>
      <c r="E751" s="17">
        <v>1859196</v>
      </c>
    </row>
    <row r="752" spans="1:5" x14ac:dyDescent="0.2">
      <c r="A752" s="16" t="s">
        <v>57</v>
      </c>
      <c r="B752" s="16" t="s">
        <v>13</v>
      </c>
      <c r="C752" s="16">
        <v>2017</v>
      </c>
      <c r="D752" s="16" t="s">
        <v>36</v>
      </c>
      <c r="E752" s="17">
        <v>827.9</v>
      </c>
    </row>
    <row r="753" spans="1:5" x14ac:dyDescent="0.2">
      <c r="A753" s="16" t="s">
        <v>57</v>
      </c>
      <c r="B753" s="16" t="s">
        <v>13</v>
      </c>
      <c r="C753" s="16">
        <v>2017</v>
      </c>
      <c r="D753" s="16" t="s">
        <v>37</v>
      </c>
      <c r="E753" s="17">
        <v>4604.1000000000004</v>
      </c>
    </row>
    <row r="754" spans="1:5" x14ac:dyDescent="0.2">
      <c r="A754" s="16" t="s">
        <v>57</v>
      </c>
      <c r="B754" s="16" t="s">
        <v>13</v>
      </c>
      <c r="C754" s="16">
        <v>2017</v>
      </c>
      <c r="D754" s="16" t="s">
        <v>43</v>
      </c>
      <c r="E754" s="17">
        <v>4364.5</v>
      </c>
    </row>
    <row r="755" spans="1:5" x14ac:dyDescent="0.2">
      <c r="A755" s="16" t="s">
        <v>57</v>
      </c>
      <c r="B755" s="16" t="s">
        <v>13</v>
      </c>
      <c r="C755" s="16">
        <v>2017</v>
      </c>
      <c r="D755" s="16" t="s">
        <v>38</v>
      </c>
      <c r="E755" s="17">
        <v>571.95000000000005</v>
      </c>
    </row>
    <row r="756" spans="1:5" x14ac:dyDescent="0.2">
      <c r="A756" s="16" t="s">
        <v>57</v>
      </c>
      <c r="B756" s="16" t="s">
        <v>13</v>
      </c>
      <c r="C756" s="16">
        <v>2017</v>
      </c>
      <c r="D756" s="16" t="s">
        <v>39</v>
      </c>
      <c r="E756" s="17">
        <v>911.87</v>
      </c>
    </row>
    <row r="757" spans="1:5" x14ac:dyDescent="0.2">
      <c r="A757" s="16" t="s">
        <v>57</v>
      </c>
      <c r="B757" s="16" t="s">
        <v>13</v>
      </c>
      <c r="C757" s="16">
        <v>2017</v>
      </c>
      <c r="D757" s="16" t="s">
        <v>40</v>
      </c>
      <c r="E757" s="17">
        <v>4678.17</v>
      </c>
    </row>
    <row r="758" spans="1:5" x14ac:dyDescent="0.2">
      <c r="A758" s="16" t="s">
        <v>57</v>
      </c>
      <c r="B758" s="16" t="s">
        <v>13</v>
      </c>
      <c r="C758" s="16">
        <v>2017</v>
      </c>
      <c r="D758" s="16" t="s">
        <v>41</v>
      </c>
      <c r="E758" s="17">
        <v>11498.94</v>
      </c>
    </row>
    <row r="759" spans="1:5" x14ac:dyDescent="0.2">
      <c r="A759" s="16" t="s">
        <v>57</v>
      </c>
      <c r="B759" s="16" t="s">
        <v>13</v>
      </c>
      <c r="C759" s="16">
        <v>2017</v>
      </c>
      <c r="D759" s="16" t="s">
        <v>21</v>
      </c>
      <c r="E759" s="17">
        <v>861.36</v>
      </c>
    </row>
    <row r="760" spans="1:5" x14ac:dyDescent="0.2">
      <c r="A760" s="16" t="s">
        <v>57</v>
      </c>
      <c r="B760" s="16" t="s">
        <v>52</v>
      </c>
      <c r="C760" s="16">
        <v>2017</v>
      </c>
      <c r="D760" s="16" t="s">
        <v>1</v>
      </c>
      <c r="E760" s="17">
        <f>1950.7+26141</f>
        <v>28091.7</v>
      </c>
    </row>
    <row r="761" spans="1:5" x14ac:dyDescent="0.2">
      <c r="A761" s="16" t="s">
        <v>57</v>
      </c>
      <c r="B761" s="16" t="s">
        <v>52</v>
      </c>
      <c r="C761" s="16">
        <v>2017</v>
      </c>
      <c r="D761" s="16" t="s">
        <v>19</v>
      </c>
      <c r="E761" s="17">
        <v>198000</v>
      </c>
    </row>
    <row r="762" spans="1:5" x14ac:dyDescent="0.2">
      <c r="A762" s="16" t="s">
        <v>57</v>
      </c>
      <c r="B762" s="16" t="s">
        <v>52</v>
      </c>
      <c r="C762" s="16">
        <v>2017</v>
      </c>
      <c r="D762" s="16" t="s">
        <v>28</v>
      </c>
      <c r="E762" s="17">
        <v>92000</v>
      </c>
    </row>
    <row r="763" spans="1:5" x14ac:dyDescent="0.2">
      <c r="A763" s="16" t="s">
        <v>57</v>
      </c>
      <c r="B763" s="16" t="s">
        <v>52</v>
      </c>
      <c r="C763" s="16">
        <v>2017</v>
      </c>
      <c r="D763" s="16" t="s">
        <v>66</v>
      </c>
      <c r="E763" s="17">
        <v>2390.69</v>
      </c>
    </row>
    <row r="764" spans="1:5" x14ac:dyDescent="0.2">
      <c r="A764" s="16" t="s">
        <v>57</v>
      </c>
      <c r="B764" s="16" t="s">
        <v>52</v>
      </c>
      <c r="C764" s="16">
        <v>2017</v>
      </c>
      <c r="D764" s="16" t="s">
        <v>34</v>
      </c>
      <c r="E764" s="17">
        <v>183400</v>
      </c>
    </row>
    <row r="765" spans="1:5" x14ac:dyDescent="0.2">
      <c r="A765" s="16" t="s">
        <v>57</v>
      </c>
      <c r="B765" s="16" t="s">
        <v>52</v>
      </c>
      <c r="C765" s="16">
        <v>2017</v>
      </c>
      <c r="D765" s="16" t="s">
        <v>0</v>
      </c>
      <c r="E765" s="17">
        <v>198190</v>
      </c>
    </row>
    <row r="766" spans="1:5" x14ac:dyDescent="0.2">
      <c r="A766" s="16" t="s">
        <v>57</v>
      </c>
      <c r="B766" s="16" t="s">
        <v>55</v>
      </c>
      <c r="C766" s="16">
        <v>2017</v>
      </c>
      <c r="D766" s="16" t="s">
        <v>1</v>
      </c>
      <c r="E766" s="17">
        <v>27606.16</v>
      </c>
    </row>
    <row r="767" spans="1:5" x14ac:dyDescent="0.2">
      <c r="A767" s="16" t="s">
        <v>57</v>
      </c>
      <c r="B767" s="16" t="s">
        <v>55</v>
      </c>
      <c r="C767" s="16">
        <v>2017</v>
      </c>
      <c r="D767" s="16" t="s">
        <v>19</v>
      </c>
      <c r="E767" s="17">
        <v>165000</v>
      </c>
    </row>
    <row r="768" spans="1:5" x14ac:dyDescent="0.2">
      <c r="A768" s="16" t="s">
        <v>57</v>
      </c>
      <c r="B768" s="16" t="s">
        <v>55</v>
      </c>
      <c r="C768" s="16">
        <v>2017</v>
      </c>
      <c r="D768" s="16" t="s">
        <v>35</v>
      </c>
      <c r="E768" s="17">
        <f>7564+10589+2584</f>
        <v>20737</v>
      </c>
    </row>
    <row r="769" spans="1:5" x14ac:dyDescent="0.2">
      <c r="A769" s="16" t="s">
        <v>57</v>
      </c>
      <c r="B769" s="16" t="s">
        <v>44</v>
      </c>
      <c r="C769" s="16">
        <v>2017</v>
      </c>
      <c r="D769" s="16" t="s">
        <v>1</v>
      </c>
      <c r="E769" s="17">
        <v>43690.13</v>
      </c>
    </row>
    <row r="770" spans="1:5" x14ac:dyDescent="0.2">
      <c r="A770" s="16" t="s">
        <v>57</v>
      </c>
      <c r="B770" s="16" t="s">
        <v>44</v>
      </c>
      <c r="C770" s="16">
        <v>2017</v>
      </c>
      <c r="D770" s="16" t="s">
        <v>19</v>
      </c>
      <c r="E770" s="17">
        <v>279914</v>
      </c>
    </row>
    <row r="771" spans="1:5" x14ac:dyDescent="0.2">
      <c r="A771" s="16" t="s">
        <v>57</v>
      </c>
      <c r="B771" s="16" t="s">
        <v>44</v>
      </c>
      <c r="C771" s="16">
        <v>2017</v>
      </c>
      <c r="D771" s="16" t="s">
        <v>29</v>
      </c>
      <c r="E771" s="17">
        <v>6954505</v>
      </c>
    </row>
    <row r="772" spans="1:5" x14ac:dyDescent="0.2">
      <c r="A772" s="16" t="s">
        <v>57</v>
      </c>
      <c r="B772" s="16" t="s">
        <v>44</v>
      </c>
      <c r="C772" s="16">
        <v>2017</v>
      </c>
      <c r="D772" s="16" t="s">
        <v>66</v>
      </c>
      <c r="E772" s="17">
        <v>160000</v>
      </c>
    </row>
    <row r="773" spans="1:5" x14ac:dyDescent="0.2">
      <c r="A773" s="16" t="s">
        <v>57</v>
      </c>
      <c r="B773" s="16" t="s">
        <v>44</v>
      </c>
      <c r="C773" s="16">
        <v>2017</v>
      </c>
      <c r="D773" s="16" t="s">
        <v>35</v>
      </c>
      <c r="E773" s="17">
        <f>242096+892854</f>
        <v>1134950</v>
      </c>
    </row>
    <row r="774" spans="1:5" x14ac:dyDescent="0.2">
      <c r="A774" s="16" t="s">
        <v>57</v>
      </c>
      <c r="B774" s="16" t="s">
        <v>44</v>
      </c>
      <c r="C774" s="16">
        <v>2017</v>
      </c>
      <c r="D774" s="16" t="s">
        <v>39</v>
      </c>
      <c r="E774" s="17">
        <v>59358.41</v>
      </c>
    </row>
    <row r="775" spans="1:5" x14ac:dyDescent="0.2">
      <c r="A775" s="16" t="s">
        <v>57</v>
      </c>
      <c r="B775" s="16" t="s">
        <v>50</v>
      </c>
      <c r="C775" s="16">
        <v>2017</v>
      </c>
      <c r="D775" s="16" t="s">
        <v>56</v>
      </c>
      <c r="E775" s="17">
        <v>6018199.04</v>
      </c>
    </row>
    <row r="776" spans="1:5" x14ac:dyDescent="0.2">
      <c r="A776" s="16" t="s">
        <v>57</v>
      </c>
      <c r="B776" s="16" t="s">
        <v>50</v>
      </c>
      <c r="C776" s="16">
        <v>2017</v>
      </c>
      <c r="D776" s="16" t="s">
        <v>1</v>
      </c>
      <c r="E776" s="17">
        <v>34589.01</v>
      </c>
    </row>
    <row r="777" spans="1:5" x14ac:dyDescent="0.2">
      <c r="A777" s="16" t="s">
        <v>57</v>
      </c>
      <c r="B777" s="16" t="s">
        <v>50</v>
      </c>
      <c r="C777" s="16">
        <v>2017</v>
      </c>
      <c r="D777" s="16" t="s">
        <v>29</v>
      </c>
      <c r="E777" s="17">
        <v>1583.79</v>
      </c>
    </row>
    <row r="778" spans="1:5" x14ac:dyDescent="0.2">
      <c r="A778" s="16" t="s">
        <v>57</v>
      </c>
      <c r="B778" s="16" t="s">
        <v>50</v>
      </c>
      <c r="C778" s="16">
        <v>2017</v>
      </c>
      <c r="D778" s="16" t="s">
        <v>31</v>
      </c>
      <c r="E778" s="17">
        <v>10364.06</v>
      </c>
    </row>
    <row r="779" spans="1:5" x14ac:dyDescent="0.2">
      <c r="A779" s="16" t="s">
        <v>57</v>
      </c>
      <c r="B779" s="16" t="s">
        <v>50</v>
      </c>
      <c r="C779" s="16">
        <v>2017</v>
      </c>
      <c r="D779" s="16" t="s">
        <v>20</v>
      </c>
      <c r="E779" s="17">
        <v>1608.33</v>
      </c>
    </row>
    <row r="780" spans="1:5" x14ac:dyDescent="0.2">
      <c r="A780" s="16" t="s">
        <v>57</v>
      </c>
      <c r="B780" s="16" t="s">
        <v>50</v>
      </c>
      <c r="C780" s="16">
        <v>2017</v>
      </c>
      <c r="D780" s="16" t="s">
        <v>66</v>
      </c>
      <c r="E780" s="17">
        <v>64153</v>
      </c>
    </row>
    <row r="781" spans="1:5" x14ac:dyDescent="0.2">
      <c r="A781" s="16" t="s">
        <v>57</v>
      </c>
      <c r="B781" s="16" t="s">
        <v>50</v>
      </c>
      <c r="C781" s="16">
        <v>2017</v>
      </c>
      <c r="D781" s="16" t="s">
        <v>34</v>
      </c>
      <c r="E781" s="17">
        <v>58410.26</v>
      </c>
    </row>
    <row r="782" spans="1:5" x14ac:dyDescent="0.2">
      <c r="A782" s="16" t="s">
        <v>57</v>
      </c>
      <c r="B782" s="16" t="s">
        <v>50</v>
      </c>
      <c r="C782" s="16">
        <v>2017</v>
      </c>
      <c r="D782" s="16" t="s">
        <v>68</v>
      </c>
      <c r="E782" s="17">
        <v>1963.48</v>
      </c>
    </row>
    <row r="783" spans="1:5" x14ac:dyDescent="0.2">
      <c r="A783" s="16" t="s">
        <v>57</v>
      </c>
      <c r="B783" s="16" t="s">
        <v>50</v>
      </c>
      <c r="C783" s="16">
        <v>2017</v>
      </c>
      <c r="D783" s="16" t="s">
        <v>0</v>
      </c>
      <c r="E783" s="17">
        <v>297862.59999999998</v>
      </c>
    </row>
    <row r="784" spans="1:5" x14ac:dyDescent="0.2">
      <c r="A784" s="16" t="s">
        <v>57</v>
      </c>
      <c r="B784" s="16" t="s">
        <v>50</v>
      </c>
      <c r="C784" s="16">
        <v>2017</v>
      </c>
      <c r="D784" s="16" t="s">
        <v>38</v>
      </c>
      <c r="E784" s="17">
        <v>380.09</v>
      </c>
    </row>
    <row r="785" spans="1:5" x14ac:dyDescent="0.2">
      <c r="A785" s="16" t="s">
        <v>57</v>
      </c>
      <c r="B785" s="16" t="s">
        <v>50</v>
      </c>
      <c r="C785" s="16">
        <v>2017</v>
      </c>
      <c r="D785" s="16" t="s">
        <v>21</v>
      </c>
      <c r="E785" s="17">
        <v>697.21</v>
      </c>
    </row>
    <row r="786" spans="1:5" x14ac:dyDescent="0.2">
      <c r="A786" s="16" t="s">
        <v>57</v>
      </c>
      <c r="B786" s="16" t="s">
        <v>49</v>
      </c>
      <c r="C786" s="16">
        <v>2017</v>
      </c>
      <c r="D786" s="16" t="s">
        <v>23</v>
      </c>
      <c r="E786" s="17">
        <v>62980</v>
      </c>
    </row>
    <row r="787" spans="1:5" x14ac:dyDescent="0.2">
      <c r="A787" s="16" t="s">
        <v>57</v>
      </c>
      <c r="B787" s="16" t="s">
        <v>49</v>
      </c>
      <c r="C787" s="16">
        <v>2017</v>
      </c>
      <c r="D787" s="16" t="s">
        <v>56</v>
      </c>
      <c r="E787" s="17">
        <v>424406.91</v>
      </c>
    </row>
    <row r="788" spans="1:5" x14ac:dyDescent="0.2">
      <c r="A788" s="16" t="s">
        <v>57</v>
      </c>
      <c r="B788" s="16" t="s">
        <v>49</v>
      </c>
      <c r="C788" s="16">
        <v>2017</v>
      </c>
      <c r="D788" s="16" t="s">
        <v>1</v>
      </c>
      <c r="E788" s="17">
        <v>113945</v>
      </c>
    </row>
    <row r="789" spans="1:5" x14ac:dyDescent="0.2">
      <c r="A789" s="16" t="s">
        <v>57</v>
      </c>
      <c r="B789" s="16" t="s">
        <v>49</v>
      </c>
      <c r="C789" s="16">
        <v>2017</v>
      </c>
      <c r="D789" s="16" t="s">
        <v>25</v>
      </c>
      <c r="E789" s="17">
        <v>7386</v>
      </c>
    </row>
    <row r="790" spans="1:5" x14ac:dyDescent="0.2">
      <c r="A790" s="16" t="s">
        <v>57</v>
      </c>
      <c r="B790" s="16" t="s">
        <v>49</v>
      </c>
      <c r="C790" s="16">
        <v>2017</v>
      </c>
      <c r="D790" s="16" t="s">
        <v>31</v>
      </c>
      <c r="E790" s="17">
        <v>10000</v>
      </c>
    </row>
    <row r="791" spans="1:5" x14ac:dyDescent="0.2">
      <c r="A791" s="16" t="s">
        <v>57</v>
      </c>
      <c r="B791" s="16" t="s">
        <v>49</v>
      </c>
      <c r="C791" s="16">
        <v>2017</v>
      </c>
      <c r="D791" s="16" t="s">
        <v>33</v>
      </c>
      <c r="E791" s="17">
        <v>90000</v>
      </c>
    </row>
    <row r="792" spans="1:5" x14ac:dyDescent="0.2">
      <c r="A792" s="16" t="s">
        <v>57</v>
      </c>
      <c r="B792" s="16" t="s">
        <v>49</v>
      </c>
      <c r="C792" s="16">
        <v>2017</v>
      </c>
      <c r="D792" s="16" t="s">
        <v>66</v>
      </c>
      <c r="E792" s="17">
        <v>11250</v>
      </c>
    </row>
    <row r="793" spans="1:5" x14ac:dyDescent="0.2">
      <c r="A793" s="16" t="s">
        <v>57</v>
      </c>
      <c r="B793" s="16" t="s">
        <v>49</v>
      </c>
      <c r="C793" s="16">
        <v>2017</v>
      </c>
      <c r="D793" s="16" t="s">
        <v>34</v>
      </c>
      <c r="E793" s="17">
        <v>4000</v>
      </c>
    </row>
    <row r="794" spans="1:5" x14ac:dyDescent="0.2">
      <c r="A794" s="16" t="s">
        <v>57</v>
      </c>
      <c r="B794" s="16" t="s">
        <v>49</v>
      </c>
      <c r="C794" s="16">
        <v>2017</v>
      </c>
      <c r="D794" s="16" t="s">
        <v>16</v>
      </c>
      <c r="E794" s="17">
        <v>48229</v>
      </c>
    </row>
    <row r="795" spans="1:5" x14ac:dyDescent="0.2">
      <c r="A795" s="16" t="s">
        <v>57</v>
      </c>
      <c r="B795" s="16" t="s">
        <v>49</v>
      </c>
      <c r="C795" s="16">
        <v>2017</v>
      </c>
      <c r="D795" s="16" t="s">
        <v>35</v>
      </c>
      <c r="E795" s="17">
        <f>33000+520+1200+12447+1589+83300+1589+116700+64528</f>
        <v>314873</v>
      </c>
    </row>
    <row r="796" spans="1:5" x14ac:dyDescent="0.2">
      <c r="A796" s="16" t="s">
        <v>57</v>
      </c>
      <c r="B796" s="16" t="s">
        <v>49</v>
      </c>
      <c r="C796" s="16">
        <v>2017</v>
      </c>
      <c r="D796" s="16" t="s">
        <v>17</v>
      </c>
      <c r="E796" s="17">
        <v>10000</v>
      </c>
    </row>
    <row r="797" spans="1:5" x14ac:dyDescent="0.2">
      <c r="A797" s="16" t="s">
        <v>57</v>
      </c>
      <c r="B797" s="16" t="s">
        <v>49</v>
      </c>
      <c r="C797" s="16">
        <v>2017</v>
      </c>
      <c r="D797" s="16" t="s">
        <v>0</v>
      </c>
      <c r="E797" s="17">
        <v>10000</v>
      </c>
    </row>
    <row r="798" spans="1:5" x14ac:dyDescent="0.2">
      <c r="A798" s="16" t="s">
        <v>57</v>
      </c>
      <c r="B798" s="16" t="s">
        <v>49</v>
      </c>
      <c r="C798" s="16">
        <v>2017</v>
      </c>
      <c r="D798" s="16" t="s">
        <v>21</v>
      </c>
      <c r="E798" s="17">
        <v>303437</v>
      </c>
    </row>
    <row r="799" spans="1:5" x14ac:dyDescent="0.2">
      <c r="A799" s="16" t="s">
        <v>57</v>
      </c>
      <c r="B799" s="16" t="s">
        <v>46</v>
      </c>
      <c r="C799" s="16">
        <v>2017</v>
      </c>
      <c r="D799" s="16" t="s">
        <v>25</v>
      </c>
      <c r="E799" s="17">
        <v>2901.82</v>
      </c>
    </row>
    <row r="800" spans="1:5" x14ac:dyDescent="0.2">
      <c r="A800" s="16" t="s">
        <v>57</v>
      </c>
      <c r="B800" s="16" t="s">
        <v>46</v>
      </c>
      <c r="C800" s="16">
        <v>2017</v>
      </c>
      <c r="D800" s="16" t="s">
        <v>29</v>
      </c>
      <c r="E800" s="17">
        <v>76175</v>
      </c>
    </row>
    <row r="801" spans="1:5" x14ac:dyDescent="0.2">
      <c r="A801" s="16" t="s">
        <v>57</v>
      </c>
      <c r="B801" s="16" t="s">
        <v>46</v>
      </c>
      <c r="C801" s="16">
        <v>2017</v>
      </c>
      <c r="D801" s="16" t="s">
        <v>20</v>
      </c>
      <c r="E801" s="17">
        <v>704283</v>
      </c>
    </row>
    <row r="802" spans="1:5" x14ac:dyDescent="0.2">
      <c r="A802" s="16" t="s">
        <v>57</v>
      </c>
      <c r="B802" s="16" t="s">
        <v>46</v>
      </c>
      <c r="C802" s="16">
        <v>2017</v>
      </c>
      <c r="D802" s="16" t="s">
        <v>33</v>
      </c>
      <c r="E802" s="17">
        <v>27406</v>
      </c>
    </row>
    <row r="803" spans="1:5" x14ac:dyDescent="0.2">
      <c r="A803" s="16" t="s">
        <v>57</v>
      </c>
      <c r="B803" s="16" t="s">
        <v>46</v>
      </c>
      <c r="C803" s="16">
        <v>2017</v>
      </c>
      <c r="D803" s="16" t="s">
        <v>35</v>
      </c>
      <c r="E803" s="17">
        <f>12213+2928+215391</f>
        <v>230532</v>
      </c>
    </row>
    <row r="804" spans="1:5" x14ac:dyDescent="0.2">
      <c r="A804" s="16" t="s">
        <v>57</v>
      </c>
      <c r="B804" s="16" t="s">
        <v>46</v>
      </c>
      <c r="C804" s="16">
        <v>2017</v>
      </c>
      <c r="D804" s="16" t="s">
        <v>36</v>
      </c>
      <c r="E804" s="17">
        <v>51580</v>
      </c>
    </row>
    <row r="805" spans="1:5" x14ac:dyDescent="0.2">
      <c r="A805" s="16" t="s">
        <v>57</v>
      </c>
      <c r="B805" s="16" t="s">
        <v>46</v>
      </c>
      <c r="C805" s="16">
        <v>2017</v>
      </c>
      <c r="D805" s="16" t="s">
        <v>21</v>
      </c>
      <c r="E805" s="17">
        <v>411873</v>
      </c>
    </row>
    <row r="806" spans="1:5" x14ac:dyDescent="0.2">
      <c r="A806" s="16" t="s">
        <v>57</v>
      </c>
      <c r="B806" s="16" t="s">
        <v>51</v>
      </c>
      <c r="C806" s="16">
        <v>2017</v>
      </c>
      <c r="D806" s="16" t="s">
        <v>56</v>
      </c>
      <c r="E806" s="17">
        <v>140000</v>
      </c>
    </row>
    <row r="807" spans="1:5" x14ac:dyDescent="0.2">
      <c r="A807" s="16" t="s">
        <v>57</v>
      </c>
      <c r="B807" s="16" t="s">
        <v>51</v>
      </c>
      <c r="C807" s="16">
        <v>2017</v>
      </c>
      <c r="D807" s="16" t="s">
        <v>23</v>
      </c>
      <c r="E807" s="17">
        <v>1000</v>
      </c>
    </row>
    <row r="808" spans="1:5" x14ac:dyDescent="0.2">
      <c r="A808" s="16" t="s">
        <v>57</v>
      </c>
      <c r="B808" s="16" t="s">
        <v>51</v>
      </c>
      <c r="C808" s="16">
        <v>2017</v>
      </c>
      <c r="D808" s="16" t="s">
        <v>18</v>
      </c>
      <c r="E808" s="17">
        <f>41649+718747</f>
        <v>760396</v>
      </c>
    </row>
    <row r="809" spans="1:5" x14ac:dyDescent="0.2">
      <c r="A809" s="16" t="s">
        <v>57</v>
      </c>
      <c r="B809" s="16" t="s">
        <v>51</v>
      </c>
      <c r="C809" s="16">
        <v>2017</v>
      </c>
      <c r="D809" s="16" t="s">
        <v>28</v>
      </c>
      <c r="E809" s="17">
        <v>6879</v>
      </c>
    </row>
    <row r="810" spans="1:5" x14ac:dyDescent="0.2">
      <c r="A810" s="16" t="s">
        <v>57</v>
      </c>
      <c r="B810" s="16" t="s">
        <v>51</v>
      </c>
      <c r="C810" s="16">
        <v>2017</v>
      </c>
      <c r="D810" s="16" t="s">
        <v>68</v>
      </c>
      <c r="E810" s="17">
        <v>1570</v>
      </c>
    </row>
    <row r="811" spans="1:5" x14ac:dyDescent="0.2">
      <c r="A811" s="16" t="s">
        <v>57</v>
      </c>
      <c r="B811" s="16" t="s">
        <v>51</v>
      </c>
      <c r="C811" s="16">
        <v>2017</v>
      </c>
      <c r="D811" s="16" t="s">
        <v>0</v>
      </c>
      <c r="E811" s="17">
        <v>86609.66</v>
      </c>
    </row>
    <row r="812" spans="1:5" x14ac:dyDescent="0.2">
      <c r="A812" s="16" t="s">
        <v>57</v>
      </c>
      <c r="B812" s="16" t="s">
        <v>5</v>
      </c>
      <c r="C812" s="16">
        <v>2017</v>
      </c>
      <c r="D812" s="16" t="s">
        <v>12</v>
      </c>
      <c r="E812" s="17">
        <v>96563.93</v>
      </c>
    </row>
    <row r="813" spans="1:5" x14ac:dyDescent="0.2">
      <c r="A813" s="16" t="s">
        <v>57</v>
      </c>
      <c r="B813" s="16" t="s">
        <v>5</v>
      </c>
      <c r="C813" s="16">
        <v>2017</v>
      </c>
      <c r="D813" s="16" t="s">
        <v>28</v>
      </c>
      <c r="E813" s="17">
        <v>747486.95</v>
      </c>
    </row>
    <row r="814" spans="1:5" x14ac:dyDescent="0.2">
      <c r="A814" s="16" t="s">
        <v>57</v>
      </c>
      <c r="B814" s="16" t="s">
        <v>5</v>
      </c>
      <c r="C814" s="16">
        <v>2017</v>
      </c>
      <c r="D814" s="16" t="s">
        <v>31</v>
      </c>
      <c r="E814" s="17">
        <f>7567.91+4149.25</f>
        <v>11717.16</v>
      </c>
    </row>
    <row r="815" spans="1:5" x14ac:dyDescent="0.2">
      <c r="A815" s="16" t="s">
        <v>57</v>
      </c>
      <c r="B815" s="16" t="s">
        <v>5</v>
      </c>
      <c r="C815" s="16">
        <v>2017</v>
      </c>
      <c r="D815" s="16" t="s">
        <v>34</v>
      </c>
      <c r="E815" s="17">
        <v>58282.559999999998</v>
      </c>
    </row>
    <row r="816" spans="1:5" x14ac:dyDescent="0.2">
      <c r="A816" s="16" t="s">
        <v>57</v>
      </c>
      <c r="B816" s="16" t="s">
        <v>5</v>
      </c>
      <c r="C816" s="16">
        <v>2017</v>
      </c>
      <c r="D816" s="16" t="s">
        <v>35</v>
      </c>
      <c r="E816" s="17">
        <v>13976526</v>
      </c>
    </row>
    <row r="817" spans="1:5" x14ac:dyDescent="0.2">
      <c r="A817" s="16" t="s">
        <v>57</v>
      </c>
      <c r="B817" s="16" t="s">
        <v>48</v>
      </c>
      <c r="C817" s="16">
        <v>2017</v>
      </c>
      <c r="D817" s="16" t="s">
        <v>21</v>
      </c>
      <c r="E817" s="17">
        <v>6123158</v>
      </c>
    </row>
    <row r="818" spans="1:5" x14ac:dyDescent="0.2">
      <c r="A818" s="16" t="s">
        <v>57</v>
      </c>
      <c r="B818" s="16" t="s">
        <v>54</v>
      </c>
      <c r="C818" s="16">
        <v>2017</v>
      </c>
      <c r="D818" s="16" t="s">
        <v>22</v>
      </c>
      <c r="E818" s="17">
        <f>5640+1501.88</f>
        <v>7141.88</v>
      </c>
    </row>
    <row r="819" spans="1:5" x14ac:dyDescent="0.2">
      <c r="A819" s="16" t="s">
        <v>57</v>
      </c>
      <c r="B819" s="16" t="s">
        <v>54</v>
      </c>
      <c r="C819" s="16">
        <v>2017</v>
      </c>
      <c r="D819" s="16" t="s">
        <v>23</v>
      </c>
      <c r="E819" s="17">
        <f>3960+1344.75</f>
        <v>5304.75</v>
      </c>
    </row>
    <row r="820" spans="1:5" x14ac:dyDescent="0.2">
      <c r="A820" s="16" t="s">
        <v>57</v>
      </c>
      <c r="B820" s="16" t="s">
        <v>54</v>
      </c>
      <c r="C820" s="16">
        <v>2017</v>
      </c>
      <c r="D820" s="16" t="s">
        <v>12</v>
      </c>
      <c r="E820" s="17">
        <f>2380+488.08</f>
        <v>2868.08</v>
      </c>
    </row>
    <row r="821" spans="1:5" x14ac:dyDescent="0.2">
      <c r="A821" s="16" t="s">
        <v>57</v>
      </c>
      <c r="B821" s="16" t="s">
        <v>54</v>
      </c>
      <c r="C821" s="16">
        <v>2017</v>
      </c>
      <c r="D821" s="16" t="s">
        <v>1</v>
      </c>
      <c r="E821" s="17">
        <v>3369740</v>
      </c>
    </row>
    <row r="822" spans="1:5" x14ac:dyDescent="0.2">
      <c r="A822" s="16" t="s">
        <v>57</v>
      </c>
      <c r="B822" s="16" t="s">
        <v>54</v>
      </c>
      <c r="C822" s="16">
        <v>2017</v>
      </c>
      <c r="D822" s="16" t="s">
        <v>18</v>
      </c>
      <c r="E822" s="17">
        <f>20310+2779.09+93320.29+1450.65</f>
        <v>117860.02999999998</v>
      </c>
    </row>
    <row r="823" spans="1:5" x14ac:dyDescent="0.2">
      <c r="A823" s="16" t="s">
        <v>57</v>
      </c>
      <c r="B823" s="16" t="s">
        <v>54</v>
      </c>
      <c r="C823" s="16">
        <v>2017</v>
      </c>
      <c r="D823" s="16" t="s">
        <v>25</v>
      </c>
      <c r="E823" s="17">
        <f>45160+7648.85</f>
        <v>52808.85</v>
      </c>
    </row>
    <row r="824" spans="1:5" x14ac:dyDescent="0.2">
      <c r="A824" s="16" t="s">
        <v>57</v>
      </c>
      <c r="B824" s="16" t="s">
        <v>54</v>
      </c>
      <c r="C824" s="16">
        <v>2017</v>
      </c>
      <c r="D824" s="16" t="s">
        <v>26</v>
      </c>
      <c r="E824" s="17">
        <f>4960+3562.31</f>
        <v>8522.31</v>
      </c>
    </row>
    <row r="825" spans="1:5" x14ac:dyDescent="0.2">
      <c r="A825" s="16" t="s">
        <v>57</v>
      </c>
      <c r="B825" s="16" t="s">
        <v>54</v>
      </c>
      <c r="C825" s="16">
        <v>2017</v>
      </c>
      <c r="D825" s="16" t="s">
        <v>27</v>
      </c>
      <c r="E825" s="17">
        <v>7720</v>
      </c>
    </row>
    <row r="826" spans="1:5" x14ac:dyDescent="0.2">
      <c r="A826" s="16" t="s">
        <v>57</v>
      </c>
      <c r="B826" s="16" t="s">
        <v>54</v>
      </c>
      <c r="C826" s="16">
        <v>2017</v>
      </c>
      <c r="D826" s="16" t="s">
        <v>19</v>
      </c>
      <c r="E826" s="17">
        <f>7470+23208.93+335.42+506971</f>
        <v>537985.35</v>
      </c>
    </row>
    <row r="827" spans="1:5" x14ac:dyDescent="0.2">
      <c r="A827" s="16" t="s">
        <v>57</v>
      </c>
      <c r="B827" s="16" t="s">
        <v>54</v>
      </c>
      <c r="C827" s="16">
        <v>2017</v>
      </c>
      <c r="D827" s="16" t="s">
        <v>28</v>
      </c>
      <c r="E827" s="17">
        <f>28860+12296.67</f>
        <v>41156.67</v>
      </c>
    </row>
    <row r="828" spans="1:5" x14ac:dyDescent="0.2">
      <c r="A828" s="16" t="s">
        <v>57</v>
      </c>
      <c r="B828" s="16" t="s">
        <v>54</v>
      </c>
      <c r="C828" s="16">
        <v>2017</v>
      </c>
      <c r="D828" s="16" t="s">
        <v>29</v>
      </c>
      <c r="E828" s="17">
        <f>7450+6507.96</f>
        <v>13957.96</v>
      </c>
    </row>
    <row r="829" spans="1:5" x14ac:dyDescent="0.2">
      <c r="A829" s="16" t="s">
        <v>57</v>
      </c>
      <c r="B829" s="16" t="s">
        <v>54</v>
      </c>
      <c r="C829" s="16">
        <v>2017</v>
      </c>
      <c r="D829" s="16" t="s">
        <v>30</v>
      </c>
      <c r="E829" s="17">
        <f>10470+4956.31</f>
        <v>15426.310000000001</v>
      </c>
    </row>
    <row r="830" spans="1:5" x14ac:dyDescent="0.2">
      <c r="A830" s="16" t="s">
        <v>57</v>
      </c>
      <c r="B830" s="16" t="s">
        <v>54</v>
      </c>
      <c r="C830" s="16">
        <v>2017</v>
      </c>
      <c r="D830" s="16" t="s">
        <v>31</v>
      </c>
      <c r="E830" s="17">
        <f>35940+610.38+42234.82</f>
        <v>78785.2</v>
      </c>
    </row>
    <row r="831" spans="1:5" x14ac:dyDescent="0.2">
      <c r="A831" s="16" t="s">
        <v>57</v>
      </c>
      <c r="B831" s="16" t="s">
        <v>54</v>
      </c>
      <c r="C831" s="16">
        <v>2017</v>
      </c>
      <c r="D831" s="16" t="s">
        <v>32</v>
      </c>
      <c r="E831" s="17">
        <f>24910+12140.35+9200.95</f>
        <v>46251.3</v>
      </c>
    </row>
    <row r="832" spans="1:5" x14ac:dyDescent="0.2">
      <c r="A832" s="16" t="s">
        <v>57</v>
      </c>
      <c r="B832" s="16" t="s">
        <v>54</v>
      </c>
      <c r="C832" s="16">
        <v>2017</v>
      </c>
      <c r="D832" s="16" t="s">
        <v>14</v>
      </c>
      <c r="E832" s="17">
        <f>420+1894.88</f>
        <v>2314.88</v>
      </c>
    </row>
    <row r="833" spans="1:5" x14ac:dyDescent="0.2">
      <c r="A833" s="16" t="s">
        <v>57</v>
      </c>
      <c r="B833" s="16" t="s">
        <v>54</v>
      </c>
      <c r="C833" s="16">
        <v>2017</v>
      </c>
      <c r="D833" s="16" t="s">
        <v>33</v>
      </c>
      <c r="E833" s="17">
        <f>349340+7732.92+108282.26</f>
        <v>465355.18</v>
      </c>
    </row>
    <row r="834" spans="1:5" x14ac:dyDescent="0.2">
      <c r="A834" s="16" t="s">
        <v>57</v>
      </c>
      <c r="B834" s="16" t="s">
        <v>54</v>
      </c>
      <c r="C834" s="16">
        <v>2017</v>
      </c>
      <c r="D834" s="16" t="s">
        <v>66</v>
      </c>
      <c r="E834" s="17">
        <f>140490+14068.11</f>
        <v>154558.10999999999</v>
      </c>
    </row>
    <row r="835" spans="1:5" x14ac:dyDescent="0.2">
      <c r="A835" s="16" t="s">
        <v>57</v>
      </c>
      <c r="B835" s="16" t="s">
        <v>54</v>
      </c>
      <c r="C835" s="16">
        <v>2017</v>
      </c>
      <c r="D835" s="16" t="s">
        <v>34</v>
      </c>
      <c r="E835" s="17">
        <f>43510+7890.39+2550</f>
        <v>53950.39</v>
      </c>
    </row>
    <row r="836" spans="1:5" x14ac:dyDescent="0.2">
      <c r="A836" s="16" t="s">
        <v>57</v>
      </c>
      <c r="B836" s="16" t="s">
        <v>54</v>
      </c>
      <c r="C836" s="16">
        <v>2017</v>
      </c>
      <c r="D836" s="16" t="s">
        <v>16</v>
      </c>
      <c r="E836" s="17">
        <f>11270+1068.25+9720</f>
        <v>22058.25</v>
      </c>
    </row>
    <row r="837" spans="1:5" x14ac:dyDescent="0.2">
      <c r="A837" s="16" t="s">
        <v>57</v>
      </c>
      <c r="B837" s="16" t="s">
        <v>54</v>
      </c>
      <c r="C837" s="16">
        <v>2017</v>
      </c>
      <c r="D837" s="16" t="s">
        <v>35</v>
      </c>
      <c r="E837" s="17">
        <f>12160+24171.48+8536145</f>
        <v>8572476.4800000004</v>
      </c>
    </row>
    <row r="838" spans="1:5" x14ac:dyDescent="0.2">
      <c r="A838" s="16" t="s">
        <v>57</v>
      </c>
      <c r="B838" s="16" t="s">
        <v>54</v>
      </c>
      <c r="C838" s="16">
        <v>2017</v>
      </c>
      <c r="D838" s="16" t="s">
        <v>15</v>
      </c>
      <c r="E838" s="17">
        <f>2240+228.27</f>
        <v>2468.27</v>
      </c>
    </row>
    <row r="839" spans="1:5" x14ac:dyDescent="0.2">
      <c r="A839" s="16" t="s">
        <v>57</v>
      </c>
      <c r="B839" s="16" t="s">
        <v>54</v>
      </c>
      <c r="C839" s="16">
        <v>2017</v>
      </c>
      <c r="D839" s="16" t="s">
        <v>68</v>
      </c>
      <c r="E839" s="17">
        <f>751180+9810.33+497763.27+15449.79</f>
        <v>1274203.3900000001</v>
      </c>
    </row>
    <row r="840" spans="1:5" x14ac:dyDescent="0.2">
      <c r="A840" s="16" t="s">
        <v>57</v>
      </c>
      <c r="B840" s="16" t="s">
        <v>54</v>
      </c>
      <c r="C840" s="16">
        <v>2017</v>
      </c>
      <c r="D840" s="16" t="s">
        <v>0</v>
      </c>
      <c r="E840" s="17">
        <f>77230+10819.88</f>
        <v>88049.88</v>
      </c>
    </row>
    <row r="841" spans="1:5" x14ac:dyDescent="0.2">
      <c r="A841" s="16" t="s">
        <v>57</v>
      </c>
      <c r="B841" s="16" t="s">
        <v>54</v>
      </c>
      <c r="C841" s="16">
        <v>2017</v>
      </c>
      <c r="D841" s="16" t="s">
        <v>36</v>
      </c>
      <c r="E841" s="17">
        <v>9800</v>
      </c>
    </row>
    <row r="842" spans="1:5" x14ac:dyDescent="0.2">
      <c r="A842" s="16" t="s">
        <v>57</v>
      </c>
      <c r="B842" s="16" t="s">
        <v>54</v>
      </c>
      <c r="C842" s="16">
        <v>2017</v>
      </c>
      <c r="D842" s="16" t="s">
        <v>37</v>
      </c>
      <c r="E842" s="17">
        <f>5360+2010.23</f>
        <v>7370.23</v>
      </c>
    </row>
    <row r="843" spans="1:5" x14ac:dyDescent="0.2">
      <c r="A843" s="16" t="s">
        <v>57</v>
      </c>
      <c r="B843" s="16" t="s">
        <v>54</v>
      </c>
      <c r="C843" s="16">
        <v>2017</v>
      </c>
      <c r="D843" s="16" t="s">
        <v>43</v>
      </c>
      <c r="E843" s="17">
        <f>36110+19258.01</f>
        <v>55368.009999999995</v>
      </c>
    </row>
    <row r="844" spans="1:5" x14ac:dyDescent="0.2">
      <c r="A844" s="16" t="s">
        <v>57</v>
      </c>
      <c r="B844" s="16" t="s">
        <v>54</v>
      </c>
      <c r="C844" s="16">
        <v>2017</v>
      </c>
      <c r="D844" s="16" t="s">
        <v>38</v>
      </c>
      <c r="E844" s="17">
        <f>360+3457.71</f>
        <v>3817.71</v>
      </c>
    </row>
    <row r="845" spans="1:5" x14ac:dyDescent="0.2">
      <c r="A845" s="16" t="s">
        <v>57</v>
      </c>
      <c r="B845" s="16" t="s">
        <v>54</v>
      </c>
      <c r="C845" s="16">
        <v>2017</v>
      </c>
      <c r="D845" s="16" t="s">
        <v>39</v>
      </c>
      <c r="E845" s="17">
        <f>4350+4141.11</f>
        <v>8491.11</v>
      </c>
    </row>
    <row r="846" spans="1:5" x14ac:dyDescent="0.2">
      <c r="A846" s="16" t="s">
        <v>57</v>
      </c>
      <c r="B846" s="16" t="s">
        <v>54</v>
      </c>
      <c r="C846" s="16">
        <v>2017</v>
      </c>
      <c r="D846" s="16" t="s">
        <v>40</v>
      </c>
      <c r="E846" s="17">
        <f>4870+32182.78</f>
        <v>37052.78</v>
      </c>
    </row>
    <row r="847" spans="1:5" x14ac:dyDescent="0.2">
      <c r="A847" s="16" t="s">
        <v>57</v>
      </c>
      <c r="B847" s="16" t="s">
        <v>54</v>
      </c>
      <c r="C847" s="16">
        <v>2017</v>
      </c>
      <c r="D847" s="16" t="s">
        <v>41</v>
      </c>
      <c r="E847" s="17">
        <f>401870+4750.13</f>
        <v>406620.13</v>
      </c>
    </row>
    <row r="848" spans="1:5" x14ac:dyDescent="0.2">
      <c r="A848" s="16" t="s">
        <v>57</v>
      </c>
      <c r="B848" s="16" t="s">
        <v>54</v>
      </c>
      <c r="C848" s="16">
        <v>2017</v>
      </c>
      <c r="D848" s="16" t="s">
        <v>21</v>
      </c>
      <c r="E848" s="17">
        <f>4190+9671.09+98993.68+339.79</f>
        <v>113194.55999999998</v>
      </c>
    </row>
    <row r="849" spans="1:5" x14ac:dyDescent="0.2">
      <c r="A849" s="16" t="s">
        <v>47</v>
      </c>
      <c r="B849" s="16" t="s">
        <v>3</v>
      </c>
      <c r="C849" s="16">
        <v>2017</v>
      </c>
      <c r="D849" s="16" t="s">
        <v>19</v>
      </c>
      <c r="E849" s="17">
        <v>23400</v>
      </c>
    </row>
    <row r="850" spans="1:5" x14ac:dyDescent="0.2">
      <c r="A850" s="16" t="s">
        <v>47</v>
      </c>
      <c r="B850" s="16" t="s">
        <v>4</v>
      </c>
      <c r="C850" s="16">
        <v>2017</v>
      </c>
      <c r="D850" s="16" t="s">
        <v>1</v>
      </c>
      <c r="E850" s="17">
        <v>96957.3</v>
      </c>
    </row>
    <row r="851" spans="1:5" x14ac:dyDescent="0.2">
      <c r="A851" s="16" t="s">
        <v>47</v>
      </c>
      <c r="B851" s="16" t="s">
        <v>4</v>
      </c>
      <c r="C851" s="16">
        <v>2017</v>
      </c>
      <c r="D851" s="16" t="s">
        <v>31</v>
      </c>
      <c r="E851" s="17">
        <v>189849</v>
      </c>
    </row>
    <row r="852" spans="1:5" x14ac:dyDescent="0.2">
      <c r="A852" s="16" t="s">
        <v>47</v>
      </c>
      <c r="B852" s="16" t="s">
        <v>4</v>
      </c>
      <c r="C852" s="16">
        <v>2017</v>
      </c>
      <c r="D852" s="16" t="s">
        <v>34</v>
      </c>
      <c r="E852" s="17">
        <v>749000</v>
      </c>
    </row>
    <row r="853" spans="1:5" x14ac:dyDescent="0.2">
      <c r="A853" s="16" t="s">
        <v>47</v>
      </c>
      <c r="B853" s="16" t="s">
        <v>4</v>
      </c>
      <c r="C853" s="16">
        <v>2017</v>
      </c>
      <c r="D853" s="16" t="s">
        <v>35</v>
      </c>
      <c r="E853" s="17">
        <v>1515495</v>
      </c>
    </row>
    <row r="854" spans="1:5" x14ac:dyDescent="0.2">
      <c r="A854" s="16" t="s">
        <v>47</v>
      </c>
      <c r="B854" s="16" t="s">
        <v>45</v>
      </c>
      <c r="C854" s="16">
        <v>2017</v>
      </c>
      <c r="D854" s="16" t="s">
        <v>19</v>
      </c>
      <c r="E854" s="17">
        <v>227558</v>
      </c>
    </row>
    <row r="855" spans="1:5" x14ac:dyDescent="0.2">
      <c r="A855" s="16" t="s">
        <v>47</v>
      </c>
      <c r="B855" s="16" t="s">
        <v>45</v>
      </c>
      <c r="C855" s="16">
        <v>2017</v>
      </c>
      <c r="D855" s="16" t="s">
        <v>31</v>
      </c>
      <c r="E855" s="17">
        <v>32942</v>
      </c>
    </row>
    <row r="856" spans="1:5" x14ac:dyDescent="0.2">
      <c r="A856" s="16" t="s">
        <v>47</v>
      </c>
      <c r="B856" s="16" t="s">
        <v>45</v>
      </c>
      <c r="C856" s="16">
        <v>2017</v>
      </c>
      <c r="D856" s="16" t="s">
        <v>34</v>
      </c>
      <c r="E856" s="17">
        <v>153000</v>
      </c>
    </row>
    <row r="857" spans="1:5" x14ac:dyDescent="0.2">
      <c r="A857" s="16" t="s">
        <v>47</v>
      </c>
      <c r="B857" s="16" t="s">
        <v>45</v>
      </c>
      <c r="C857" s="16">
        <v>2017</v>
      </c>
      <c r="D857" s="16" t="s">
        <v>35</v>
      </c>
      <c r="E857" s="17">
        <v>39336</v>
      </c>
    </row>
    <row r="858" spans="1:5" x14ac:dyDescent="0.2">
      <c r="A858" s="16" t="s">
        <v>47</v>
      </c>
      <c r="B858" s="16" t="s">
        <v>13</v>
      </c>
      <c r="C858" s="16">
        <v>2017</v>
      </c>
      <c r="D858" s="16" t="s">
        <v>28</v>
      </c>
      <c r="E858" s="17">
        <v>87780</v>
      </c>
    </row>
    <row r="859" spans="1:5" x14ac:dyDescent="0.2">
      <c r="A859" s="16" t="s">
        <v>47</v>
      </c>
      <c r="B859" s="16" t="s">
        <v>13</v>
      </c>
      <c r="C859" s="16">
        <v>2017</v>
      </c>
      <c r="D859" s="16" t="s">
        <v>31</v>
      </c>
      <c r="E859" s="17">
        <v>19750</v>
      </c>
    </row>
    <row r="860" spans="1:5" x14ac:dyDescent="0.2">
      <c r="A860" s="16" t="s">
        <v>47</v>
      </c>
      <c r="B860" s="16" t="s">
        <v>13</v>
      </c>
      <c r="C860" s="16">
        <v>2017</v>
      </c>
      <c r="D860" s="16" t="s">
        <v>35</v>
      </c>
      <c r="E860" s="17">
        <f>178816</f>
        <v>178816</v>
      </c>
    </row>
    <row r="861" spans="1:5" x14ac:dyDescent="0.2">
      <c r="A861" s="16" t="s">
        <v>47</v>
      </c>
      <c r="B861" s="16" t="s">
        <v>52</v>
      </c>
      <c r="C861" s="16">
        <v>2017</v>
      </c>
      <c r="D861" s="16" t="s">
        <v>19</v>
      </c>
      <c r="E861" s="17">
        <v>372398</v>
      </c>
    </row>
    <row r="862" spans="1:5" x14ac:dyDescent="0.2">
      <c r="A862" s="16" t="s">
        <v>47</v>
      </c>
      <c r="B862" s="16" t="s">
        <v>52</v>
      </c>
      <c r="C862" s="16">
        <v>2017</v>
      </c>
      <c r="D862" s="16" t="s">
        <v>28</v>
      </c>
      <c r="E862" s="17">
        <v>11371000</v>
      </c>
    </row>
    <row r="863" spans="1:5" x14ac:dyDescent="0.2">
      <c r="A863" s="16" t="s">
        <v>47</v>
      </c>
      <c r="B863" s="16" t="s">
        <v>52</v>
      </c>
      <c r="C863" s="16">
        <v>2017</v>
      </c>
      <c r="D863" s="16" t="s">
        <v>31</v>
      </c>
      <c r="E863" s="17">
        <v>9724.5</v>
      </c>
    </row>
    <row r="864" spans="1:5" x14ac:dyDescent="0.2">
      <c r="A864" s="16" t="s">
        <v>47</v>
      </c>
      <c r="B864" s="16" t="s">
        <v>52</v>
      </c>
      <c r="C864" s="16">
        <v>2017</v>
      </c>
      <c r="D864" s="16" t="s">
        <v>35</v>
      </c>
      <c r="E864" s="17">
        <f>5690946.14+850000+416000+1048450</f>
        <v>8005396.1399999997</v>
      </c>
    </row>
    <row r="865" spans="1:5" x14ac:dyDescent="0.2">
      <c r="A865" s="16" t="s">
        <v>47</v>
      </c>
      <c r="B865" s="16" t="s">
        <v>52</v>
      </c>
      <c r="C865" s="16">
        <v>2017</v>
      </c>
      <c r="D865" s="16" t="s">
        <v>1</v>
      </c>
      <c r="E865" s="17">
        <v>44126.400000000001</v>
      </c>
    </row>
    <row r="866" spans="1:5" x14ac:dyDescent="0.2">
      <c r="A866" s="16" t="s">
        <v>47</v>
      </c>
      <c r="B866" s="16" t="s">
        <v>55</v>
      </c>
      <c r="C866" s="16">
        <v>2017</v>
      </c>
      <c r="D866" s="16" t="s">
        <v>19</v>
      </c>
      <c r="E866" s="17">
        <v>46514</v>
      </c>
    </row>
    <row r="867" spans="1:5" x14ac:dyDescent="0.2">
      <c r="A867" s="16" t="s">
        <v>47</v>
      </c>
      <c r="B867" s="16" t="s">
        <v>55</v>
      </c>
      <c r="C867" s="16">
        <v>2017</v>
      </c>
      <c r="D867" s="16" t="s">
        <v>35</v>
      </c>
      <c r="E867" s="17">
        <f>1764979</f>
        <v>1764979</v>
      </c>
    </row>
    <row r="868" spans="1:5" x14ac:dyDescent="0.2">
      <c r="A868" s="16" t="s">
        <v>47</v>
      </c>
      <c r="B868" s="16" t="s">
        <v>44</v>
      </c>
      <c r="C868" s="16">
        <v>2017</v>
      </c>
      <c r="D868" s="16" t="s">
        <v>1</v>
      </c>
      <c r="E868" s="17">
        <v>5825.6</v>
      </c>
    </row>
    <row r="869" spans="1:5" x14ac:dyDescent="0.2">
      <c r="A869" s="16" t="s">
        <v>47</v>
      </c>
      <c r="B869" s="16" t="s">
        <v>44</v>
      </c>
      <c r="C869" s="16">
        <v>2017</v>
      </c>
      <c r="D869" s="16" t="s">
        <v>31</v>
      </c>
      <c r="E869" s="17">
        <v>6550</v>
      </c>
    </row>
    <row r="870" spans="1:5" x14ac:dyDescent="0.2">
      <c r="A870" s="16" t="s">
        <v>47</v>
      </c>
      <c r="B870" s="16" t="s">
        <v>48</v>
      </c>
      <c r="C870" s="16">
        <v>2016</v>
      </c>
      <c r="D870" s="16" t="s">
        <v>21</v>
      </c>
      <c r="E870" s="17">
        <v>31000</v>
      </c>
    </row>
    <row r="871" spans="1:5" x14ac:dyDescent="0.2">
      <c r="A871" s="16" t="s">
        <v>47</v>
      </c>
      <c r="B871" s="16" t="s">
        <v>54</v>
      </c>
      <c r="C871" s="16">
        <v>2017</v>
      </c>
      <c r="D871" s="16" t="s">
        <v>1</v>
      </c>
      <c r="E871" s="17">
        <v>86278103.900000006</v>
      </c>
    </row>
    <row r="872" spans="1:5" x14ac:dyDescent="0.2">
      <c r="A872" s="16" t="s">
        <v>47</v>
      </c>
      <c r="B872" s="16" t="s">
        <v>54</v>
      </c>
      <c r="C872" s="16">
        <v>2017</v>
      </c>
      <c r="D872" s="16" t="s">
        <v>35</v>
      </c>
      <c r="E872" s="17">
        <f>33303405+773544</f>
        <v>34076949</v>
      </c>
    </row>
    <row r="873" spans="1:5" x14ac:dyDescent="0.2">
      <c r="A873" s="16" t="s">
        <v>47</v>
      </c>
      <c r="B873" s="16" t="s">
        <v>54</v>
      </c>
      <c r="C873" s="16">
        <v>2017</v>
      </c>
      <c r="D873" s="16" t="s">
        <v>31</v>
      </c>
      <c r="E873" s="17">
        <v>38265</v>
      </c>
    </row>
    <row r="874" spans="1:5" x14ac:dyDescent="0.2">
      <c r="A874" s="16" t="s">
        <v>47</v>
      </c>
      <c r="B874" s="16" t="s">
        <v>53</v>
      </c>
      <c r="C874" s="16">
        <v>2017</v>
      </c>
      <c r="D874" s="16" t="s">
        <v>34</v>
      </c>
      <c r="E874" s="17">
        <v>37000</v>
      </c>
    </row>
    <row r="875" spans="1:5" x14ac:dyDescent="0.2">
      <c r="A875" s="2"/>
      <c r="B875" s="2"/>
      <c r="C875" s="2"/>
      <c r="D875" s="2"/>
      <c r="E875" s="14"/>
    </row>
    <row r="876" spans="1:5" x14ac:dyDescent="0.2">
      <c r="A876" s="2"/>
      <c r="B876" s="2"/>
      <c r="C876" s="2"/>
      <c r="D876" s="2"/>
      <c r="E876" s="14"/>
    </row>
    <row r="877" spans="1:5" x14ac:dyDescent="0.2">
      <c r="A877" s="16" t="s">
        <v>11</v>
      </c>
      <c r="B877" s="16" t="s">
        <v>3</v>
      </c>
      <c r="C877" s="16">
        <v>2016</v>
      </c>
      <c r="D877" s="16" t="s">
        <v>35</v>
      </c>
      <c r="E877" s="17">
        <v>1033848</v>
      </c>
    </row>
    <row r="878" spans="1:5" x14ac:dyDescent="0.2">
      <c r="A878" s="16" t="s">
        <v>11</v>
      </c>
      <c r="B878" s="16" t="s">
        <v>45</v>
      </c>
      <c r="C878" s="16">
        <v>2016</v>
      </c>
      <c r="D878" s="16" t="s">
        <v>34</v>
      </c>
      <c r="E878" s="17">
        <v>99200</v>
      </c>
    </row>
    <row r="879" spans="1:5" x14ac:dyDescent="0.2">
      <c r="A879" s="16" t="s">
        <v>11</v>
      </c>
      <c r="B879" s="16" t="s">
        <v>13</v>
      </c>
      <c r="C879" s="16">
        <v>2016</v>
      </c>
      <c r="D879" s="16" t="s">
        <v>1</v>
      </c>
      <c r="E879" s="17">
        <v>51535</v>
      </c>
    </row>
    <row r="880" spans="1:5" x14ac:dyDescent="0.2">
      <c r="A880" s="16" t="s">
        <v>11</v>
      </c>
      <c r="B880" s="16" t="s">
        <v>13</v>
      </c>
      <c r="C880" s="16">
        <v>2016</v>
      </c>
      <c r="D880" s="16" t="s">
        <v>25</v>
      </c>
      <c r="E880" s="17">
        <v>21496.14</v>
      </c>
    </row>
    <row r="881" spans="1:5" x14ac:dyDescent="0.2">
      <c r="A881" s="16" t="s">
        <v>11</v>
      </c>
      <c r="B881" s="16" t="s">
        <v>13</v>
      </c>
      <c r="C881" s="16">
        <v>2016</v>
      </c>
      <c r="D881" s="16" t="s">
        <v>66</v>
      </c>
      <c r="E881" s="17">
        <v>3133.5</v>
      </c>
    </row>
    <row r="882" spans="1:5" x14ac:dyDescent="0.2">
      <c r="A882" s="16" t="s">
        <v>11</v>
      </c>
      <c r="B882" s="16" t="s">
        <v>13</v>
      </c>
      <c r="C882" s="16">
        <v>2016</v>
      </c>
      <c r="D882" s="16" t="s">
        <v>35</v>
      </c>
      <c r="E882" s="17">
        <v>128373</v>
      </c>
    </row>
    <row r="883" spans="1:5" x14ac:dyDescent="0.2">
      <c r="A883" s="16" t="s">
        <v>11</v>
      </c>
      <c r="B883" s="16" t="s">
        <v>13</v>
      </c>
      <c r="C883" s="16">
        <v>2016</v>
      </c>
      <c r="D883" s="16" t="s">
        <v>0</v>
      </c>
      <c r="E883" s="17">
        <v>2231.1</v>
      </c>
    </row>
    <row r="884" spans="1:5" x14ac:dyDescent="0.2">
      <c r="A884" s="16" t="s">
        <v>11</v>
      </c>
      <c r="B884" s="16" t="s">
        <v>52</v>
      </c>
      <c r="C884" s="16">
        <v>2016</v>
      </c>
      <c r="D884" s="16" t="s">
        <v>34</v>
      </c>
      <c r="E884" s="17">
        <v>148800</v>
      </c>
    </row>
    <row r="885" spans="1:5" x14ac:dyDescent="0.2">
      <c r="A885" s="16" t="s">
        <v>11</v>
      </c>
      <c r="B885" s="16" t="s">
        <v>44</v>
      </c>
      <c r="C885" s="16">
        <v>2016</v>
      </c>
      <c r="D885" s="16" t="s">
        <v>29</v>
      </c>
      <c r="E885" s="17">
        <v>4795746</v>
      </c>
    </row>
    <row r="886" spans="1:5" x14ac:dyDescent="0.2">
      <c r="A886" s="16" t="s">
        <v>11</v>
      </c>
      <c r="B886" s="16" t="s">
        <v>46</v>
      </c>
      <c r="C886" s="16">
        <v>2016</v>
      </c>
      <c r="D886" s="16" t="s">
        <v>20</v>
      </c>
      <c r="E886" s="17">
        <v>65568</v>
      </c>
    </row>
    <row r="887" spans="1:5" x14ac:dyDescent="0.2">
      <c r="A887" s="16" t="s">
        <v>11</v>
      </c>
      <c r="B887" s="16" t="s">
        <v>46</v>
      </c>
      <c r="C887" s="16">
        <v>2016</v>
      </c>
      <c r="D887" s="16" t="s">
        <v>36</v>
      </c>
      <c r="E887" s="17">
        <v>1656</v>
      </c>
    </row>
    <row r="888" spans="1:5" x14ac:dyDescent="0.2">
      <c r="A888" s="16" t="s">
        <v>11</v>
      </c>
      <c r="B888" s="16" t="s">
        <v>51</v>
      </c>
      <c r="C888" s="16">
        <v>2016</v>
      </c>
      <c r="D888" s="16" t="s">
        <v>17</v>
      </c>
      <c r="E888" s="17">
        <v>73009</v>
      </c>
    </row>
    <row r="889" spans="1:5" x14ac:dyDescent="0.2">
      <c r="A889" s="16" t="s">
        <v>11</v>
      </c>
      <c r="B889" s="16" t="s">
        <v>51</v>
      </c>
      <c r="C889" s="16">
        <v>2016</v>
      </c>
      <c r="D889" s="16" t="s">
        <v>0</v>
      </c>
      <c r="E889" s="17">
        <v>60497.26</v>
      </c>
    </row>
    <row r="890" spans="1:5" x14ac:dyDescent="0.2">
      <c r="A890" s="16" t="s">
        <v>11</v>
      </c>
      <c r="B890" s="16" t="s">
        <v>48</v>
      </c>
      <c r="C890" s="16">
        <v>2016</v>
      </c>
      <c r="D890" s="16" t="s">
        <v>21</v>
      </c>
      <c r="E890" s="17">
        <v>722255</v>
      </c>
    </row>
    <row r="891" spans="1:5" x14ac:dyDescent="0.2">
      <c r="A891" s="16" t="s">
        <v>11</v>
      </c>
      <c r="B891" s="16" t="s">
        <v>67</v>
      </c>
      <c r="C891" s="16">
        <v>2016</v>
      </c>
      <c r="D891" s="16" t="s">
        <v>1</v>
      </c>
      <c r="E891" s="17">
        <v>382190.59</v>
      </c>
    </row>
    <row r="892" spans="1:5" x14ac:dyDescent="0.2">
      <c r="A892" s="16" t="s">
        <v>57</v>
      </c>
      <c r="B892" s="16" t="s">
        <v>3</v>
      </c>
      <c r="C892" s="16">
        <v>2016</v>
      </c>
      <c r="D892" s="16" t="s">
        <v>1</v>
      </c>
      <c r="E892" s="17">
        <v>159552.01999999999</v>
      </c>
    </row>
    <row r="893" spans="1:5" x14ac:dyDescent="0.2">
      <c r="A893" s="16" t="s">
        <v>57</v>
      </c>
      <c r="B893" s="16" t="s">
        <v>3</v>
      </c>
      <c r="C893" s="16">
        <v>2016</v>
      </c>
      <c r="D893" s="16" t="s">
        <v>19</v>
      </c>
      <c r="E893" s="17">
        <v>102476</v>
      </c>
    </row>
    <row r="894" spans="1:5" x14ac:dyDescent="0.2">
      <c r="A894" s="16" t="s">
        <v>57</v>
      </c>
      <c r="B894" s="16" t="s">
        <v>3</v>
      </c>
      <c r="C894" s="16">
        <v>2016</v>
      </c>
      <c r="D894" s="16" t="s">
        <v>29</v>
      </c>
      <c r="E894" s="17">
        <v>17150</v>
      </c>
    </row>
    <row r="895" spans="1:5" x14ac:dyDescent="0.2">
      <c r="A895" s="16" t="s">
        <v>57</v>
      </c>
      <c r="B895" s="16" t="s">
        <v>3</v>
      </c>
      <c r="C895" s="16">
        <v>2016</v>
      </c>
      <c r="D895" s="16" t="s">
        <v>31</v>
      </c>
      <c r="E895" s="17">
        <v>100</v>
      </c>
    </row>
    <row r="896" spans="1:5" x14ac:dyDescent="0.2">
      <c r="A896" s="16" t="s">
        <v>57</v>
      </c>
      <c r="B896" s="16" t="s">
        <v>3</v>
      </c>
      <c r="C896" s="16">
        <v>2016</v>
      </c>
      <c r="D896" s="16" t="s">
        <v>35</v>
      </c>
      <c r="E896" s="17">
        <v>4573148</v>
      </c>
    </row>
    <row r="897" spans="1:5" x14ac:dyDescent="0.2">
      <c r="A897" s="16" t="s">
        <v>57</v>
      </c>
      <c r="B897" s="16" t="s">
        <v>4</v>
      </c>
      <c r="C897" s="16">
        <v>2016</v>
      </c>
      <c r="D897" s="16" t="s">
        <v>22</v>
      </c>
      <c r="E897" s="17">
        <f>33000+12071000</f>
        <v>12104000</v>
      </c>
    </row>
    <row r="898" spans="1:5" x14ac:dyDescent="0.2">
      <c r="A898" s="16" t="s">
        <v>57</v>
      </c>
      <c r="B898" s="16" t="s">
        <v>4</v>
      </c>
      <c r="C898" s="16">
        <v>2016</v>
      </c>
      <c r="D898" s="16" t="s">
        <v>1</v>
      </c>
      <c r="E898" s="17">
        <v>118435</v>
      </c>
    </row>
    <row r="899" spans="1:5" x14ac:dyDescent="0.2">
      <c r="A899" s="16" t="s">
        <v>57</v>
      </c>
      <c r="B899" s="16" t="s">
        <v>4</v>
      </c>
      <c r="C899" s="16">
        <v>2016</v>
      </c>
      <c r="D899" s="16" t="s">
        <v>25</v>
      </c>
      <c r="E899" s="17">
        <v>1628</v>
      </c>
    </row>
    <row r="900" spans="1:5" x14ac:dyDescent="0.2">
      <c r="A900" s="16" t="s">
        <v>57</v>
      </c>
      <c r="B900" s="16" t="s">
        <v>4</v>
      </c>
      <c r="C900" s="16">
        <v>2016</v>
      </c>
      <c r="D900" s="16" t="s">
        <v>19</v>
      </c>
      <c r="E900" s="17">
        <v>128800</v>
      </c>
    </row>
    <row r="901" spans="1:5" x14ac:dyDescent="0.2">
      <c r="A901" s="16" t="s">
        <v>57</v>
      </c>
      <c r="B901" s="16" t="s">
        <v>4</v>
      </c>
      <c r="C901" s="16">
        <v>2016</v>
      </c>
      <c r="D901" s="16" t="s">
        <v>28</v>
      </c>
      <c r="E901" s="17">
        <v>198100</v>
      </c>
    </row>
    <row r="902" spans="1:5" x14ac:dyDescent="0.2">
      <c r="A902" s="16" t="s">
        <v>57</v>
      </c>
      <c r="B902" s="16" t="s">
        <v>4</v>
      </c>
      <c r="C902" s="16">
        <v>2016</v>
      </c>
      <c r="D902" s="16" t="s">
        <v>29</v>
      </c>
      <c r="E902" s="17">
        <v>15000</v>
      </c>
    </row>
    <row r="903" spans="1:5" x14ac:dyDescent="0.2">
      <c r="A903" s="16" t="s">
        <v>57</v>
      </c>
      <c r="B903" s="16" t="s">
        <v>4</v>
      </c>
      <c r="C903" s="16">
        <v>2016</v>
      </c>
      <c r="D903" s="16" t="s">
        <v>31</v>
      </c>
      <c r="E903" s="17">
        <v>9450</v>
      </c>
    </row>
    <row r="904" spans="1:5" x14ac:dyDescent="0.2">
      <c r="A904" s="16" t="s">
        <v>57</v>
      </c>
      <c r="B904" s="16" t="s">
        <v>4</v>
      </c>
      <c r="C904" s="16">
        <v>2016</v>
      </c>
      <c r="D904" s="16" t="s">
        <v>34</v>
      </c>
      <c r="E904" s="17">
        <v>127000</v>
      </c>
    </row>
    <row r="905" spans="1:5" x14ac:dyDescent="0.2">
      <c r="A905" s="16" t="s">
        <v>57</v>
      </c>
      <c r="B905" s="16" t="s">
        <v>4</v>
      </c>
      <c r="C905" s="16">
        <v>2016</v>
      </c>
      <c r="D905" s="16" t="s">
        <v>35</v>
      </c>
      <c r="E905" s="17">
        <v>2743249</v>
      </c>
    </row>
    <row r="906" spans="1:5" x14ac:dyDescent="0.2">
      <c r="A906" s="16" t="s">
        <v>57</v>
      </c>
      <c r="B906" s="16" t="s">
        <v>4</v>
      </c>
      <c r="C906" s="16">
        <v>2016</v>
      </c>
      <c r="D906" s="16" t="s">
        <v>37</v>
      </c>
      <c r="E906" s="17">
        <v>28800</v>
      </c>
    </row>
    <row r="907" spans="1:5" x14ac:dyDescent="0.2">
      <c r="A907" s="16" t="s">
        <v>57</v>
      </c>
      <c r="B907" s="16" t="s">
        <v>45</v>
      </c>
      <c r="C907" s="16">
        <v>2016</v>
      </c>
      <c r="D907" s="16" t="s">
        <v>12</v>
      </c>
      <c r="E907" s="17">
        <v>65977.22</v>
      </c>
    </row>
    <row r="908" spans="1:5" x14ac:dyDescent="0.2">
      <c r="A908" s="16" t="s">
        <v>57</v>
      </c>
      <c r="B908" s="16" t="s">
        <v>45</v>
      </c>
      <c r="C908" s="16">
        <v>2016</v>
      </c>
      <c r="D908" s="16" t="s">
        <v>1</v>
      </c>
      <c r="E908" s="17">
        <v>80317.39</v>
      </c>
    </row>
    <row r="909" spans="1:5" x14ac:dyDescent="0.2">
      <c r="A909" s="16" t="s">
        <v>57</v>
      </c>
      <c r="B909" s="16" t="s">
        <v>45</v>
      </c>
      <c r="C909" s="16">
        <v>2016</v>
      </c>
      <c r="D909" s="16" t="s">
        <v>19</v>
      </c>
      <c r="E909" s="17">
        <v>170500</v>
      </c>
    </row>
    <row r="910" spans="1:5" x14ac:dyDescent="0.2">
      <c r="A910" s="16" t="s">
        <v>57</v>
      </c>
      <c r="B910" s="16" t="s">
        <v>45</v>
      </c>
      <c r="C910" s="16">
        <v>2016</v>
      </c>
      <c r="D910" s="16" t="s">
        <v>28</v>
      </c>
      <c r="E910" s="17">
        <v>1445089</v>
      </c>
    </row>
    <row r="911" spans="1:5" x14ac:dyDescent="0.2">
      <c r="A911" s="16" t="s">
        <v>57</v>
      </c>
      <c r="B911" s="16" t="s">
        <v>45</v>
      </c>
      <c r="C911" s="16">
        <v>2016</v>
      </c>
      <c r="D911" s="16" t="s">
        <v>29</v>
      </c>
      <c r="E911" s="17">
        <v>35497</v>
      </c>
    </row>
    <row r="912" spans="1:5" x14ac:dyDescent="0.2">
      <c r="A912" s="16" t="s">
        <v>57</v>
      </c>
      <c r="B912" s="16" t="s">
        <v>45</v>
      </c>
      <c r="C912" s="16">
        <v>2016</v>
      </c>
      <c r="D912" s="16" t="s">
        <v>31</v>
      </c>
      <c r="E912" s="17">
        <v>328211.62</v>
      </c>
    </row>
    <row r="913" spans="1:5" x14ac:dyDescent="0.2">
      <c r="A913" s="16" t="s">
        <v>57</v>
      </c>
      <c r="B913" s="16" t="s">
        <v>45</v>
      </c>
      <c r="C913" s="16">
        <v>2016</v>
      </c>
      <c r="D913" s="16" t="s">
        <v>20</v>
      </c>
      <c r="E913" s="17">
        <v>267.02</v>
      </c>
    </row>
    <row r="914" spans="1:5" x14ac:dyDescent="0.2">
      <c r="A914" s="16" t="s">
        <v>57</v>
      </c>
      <c r="B914" s="16" t="s">
        <v>45</v>
      </c>
      <c r="C914" s="16">
        <v>2016</v>
      </c>
      <c r="D914" s="16" t="s">
        <v>14</v>
      </c>
      <c r="E914" s="17">
        <v>78.09</v>
      </c>
    </row>
    <row r="915" spans="1:5" x14ac:dyDescent="0.2">
      <c r="A915" s="16" t="s">
        <v>57</v>
      </c>
      <c r="B915" s="16" t="s">
        <v>45</v>
      </c>
      <c r="C915" s="16">
        <v>2016</v>
      </c>
      <c r="D915" s="16" t="s">
        <v>66</v>
      </c>
      <c r="E915" s="17">
        <v>2036.81</v>
      </c>
    </row>
    <row r="916" spans="1:5" x14ac:dyDescent="0.2">
      <c r="A916" s="16" t="s">
        <v>57</v>
      </c>
      <c r="B916" s="16" t="s">
        <v>45</v>
      </c>
      <c r="C916" s="16">
        <v>2016</v>
      </c>
      <c r="D916" s="16" t="s">
        <v>34</v>
      </c>
      <c r="E916" s="17">
        <v>364900</v>
      </c>
    </row>
    <row r="917" spans="1:5" x14ac:dyDescent="0.2">
      <c r="A917" s="16" t="s">
        <v>57</v>
      </c>
      <c r="B917" s="16" t="s">
        <v>45</v>
      </c>
      <c r="C917" s="16">
        <v>2016</v>
      </c>
      <c r="D917" s="16" t="s">
        <v>35</v>
      </c>
      <c r="E917" s="17">
        <v>653225</v>
      </c>
    </row>
    <row r="918" spans="1:5" x14ac:dyDescent="0.2">
      <c r="A918" s="16" t="s">
        <v>57</v>
      </c>
      <c r="B918" s="16" t="s">
        <v>45</v>
      </c>
      <c r="C918" s="16">
        <v>2016</v>
      </c>
      <c r="D918" s="16" t="s">
        <v>17</v>
      </c>
      <c r="E918" s="17">
        <v>11006</v>
      </c>
    </row>
    <row r="919" spans="1:5" x14ac:dyDescent="0.2">
      <c r="A919" s="16" t="s">
        <v>57</v>
      </c>
      <c r="B919" s="16" t="s">
        <v>45</v>
      </c>
      <c r="C919" s="16">
        <v>2016</v>
      </c>
      <c r="D919" s="16" t="s">
        <v>0</v>
      </c>
      <c r="E919" s="17">
        <v>375732.67</v>
      </c>
    </row>
    <row r="920" spans="1:5" x14ac:dyDescent="0.2">
      <c r="A920" s="16" t="s">
        <v>57</v>
      </c>
      <c r="B920" s="16" t="s">
        <v>45</v>
      </c>
      <c r="C920" s="16">
        <v>2016</v>
      </c>
      <c r="D920" s="16" t="s">
        <v>37</v>
      </c>
      <c r="E920" s="17">
        <v>2163.36</v>
      </c>
    </row>
    <row r="921" spans="1:5" x14ac:dyDescent="0.2">
      <c r="A921" s="16" t="s">
        <v>57</v>
      </c>
      <c r="B921" s="16" t="s">
        <v>13</v>
      </c>
      <c r="C921" s="16">
        <v>2016</v>
      </c>
      <c r="D921" s="16" t="s">
        <v>22</v>
      </c>
      <c r="E921" s="17">
        <v>5841.03</v>
      </c>
    </row>
    <row r="922" spans="1:5" x14ac:dyDescent="0.2">
      <c r="A922" s="16" t="s">
        <v>57</v>
      </c>
      <c r="B922" s="16" t="s">
        <v>13</v>
      </c>
      <c r="C922" s="16">
        <v>2016</v>
      </c>
      <c r="D922" s="16" t="s">
        <v>23</v>
      </c>
      <c r="E922" s="17">
        <v>1583.05</v>
      </c>
    </row>
    <row r="923" spans="1:5" x14ac:dyDescent="0.2">
      <c r="A923" s="16" t="s">
        <v>57</v>
      </c>
      <c r="B923" s="16" t="s">
        <v>13</v>
      </c>
      <c r="C923" s="16">
        <v>2016</v>
      </c>
      <c r="D923" s="16" t="s">
        <v>12</v>
      </c>
      <c r="E923" s="17">
        <v>236475.87</v>
      </c>
    </row>
    <row r="924" spans="1:5" x14ac:dyDescent="0.2">
      <c r="A924" s="16" t="s">
        <v>57</v>
      </c>
      <c r="B924" s="16" t="s">
        <v>13</v>
      </c>
      <c r="C924" s="16">
        <v>2016</v>
      </c>
      <c r="D924" s="16" t="s">
        <v>1</v>
      </c>
      <c r="E924" s="17">
        <v>321662.94</v>
      </c>
    </row>
    <row r="925" spans="1:5" x14ac:dyDescent="0.2">
      <c r="A925" s="16" t="s">
        <v>57</v>
      </c>
      <c r="B925" s="16" t="s">
        <v>13</v>
      </c>
      <c r="C925" s="16">
        <v>2016</v>
      </c>
      <c r="D925" s="16" t="s">
        <v>18</v>
      </c>
      <c r="E925" s="17">
        <v>11015.31</v>
      </c>
    </row>
    <row r="926" spans="1:5" x14ac:dyDescent="0.2">
      <c r="A926" s="16" t="s">
        <v>57</v>
      </c>
      <c r="B926" s="16" t="s">
        <v>13</v>
      </c>
      <c r="C926" s="16">
        <v>2016</v>
      </c>
      <c r="D926" s="16" t="s">
        <v>25</v>
      </c>
      <c r="E926" s="17">
        <v>5877.62</v>
      </c>
    </row>
    <row r="927" spans="1:5" x14ac:dyDescent="0.2">
      <c r="A927" s="16" t="s">
        <v>57</v>
      </c>
      <c r="B927" s="16" t="s">
        <v>13</v>
      </c>
      <c r="C927" s="16">
        <v>2016</v>
      </c>
      <c r="D927" s="16" t="s">
        <v>26</v>
      </c>
      <c r="E927" s="17">
        <v>15972</v>
      </c>
    </row>
    <row r="928" spans="1:5" x14ac:dyDescent="0.2">
      <c r="A928" s="16" t="s">
        <v>57</v>
      </c>
      <c r="B928" s="16" t="s">
        <v>13</v>
      </c>
      <c r="C928" s="16">
        <v>2016</v>
      </c>
      <c r="D928" s="16" t="s">
        <v>19</v>
      </c>
      <c r="E928" s="17">
        <v>18689</v>
      </c>
    </row>
    <row r="929" spans="1:5" x14ac:dyDescent="0.2">
      <c r="A929" s="16" t="s">
        <v>57</v>
      </c>
      <c r="B929" s="16" t="s">
        <v>13</v>
      </c>
      <c r="C929" s="16">
        <v>2016</v>
      </c>
      <c r="D929" s="16" t="s">
        <v>28</v>
      </c>
      <c r="E929" s="17">
        <v>2698624</v>
      </c>
    </row>
    <row r="930" spans="1:5" x14ac:dyDescent="0.2">
      <c r="A930" s="16" t="s">
        <v>57</v>
      </c>
      <c r="B930" s="16" t="s">
        <v>13</v>
      </c>
      <c r="C930" s="16">
        <v>2016</v>
      </c>
      <c r="D930" s="16" t="s">
        <v>29</v>
      </c>
      <c r="E930" s="17">
        <v>148262</v>
      </c>
    </row>
    <row r="931" spans="1:5" x14ac:dyDescent="0.2">
      <c r="A931" s="16" t="s">
        <v>57</v>
      </c>
      <c r="B931" s="16" t="s">
        <v>13</v>
      </c>
      <c r="C931" s="16">
        <v>2016</v>
      </c>
      <c r="D931" s="16" t="s">
        <v>30</v>
      </c>
      <c r="E931" s="17">
        <v>6362.63</v>
      </c>
    </row>
    <row r="932" spans="1:5" x14ac:dyDescent="0.2">
      <c r="A932" s="16" t="s">
        <v>57</v>
      </c>
      <c r="B932" s="16" t="s">
        <v>13</v>
      </c>
      <c r="C932" s="16">
        <v>2016</v>
      </c>
      <c r="D932" s="16" t="s">
        <v>31</v>
      </c>
      <c r="E932" s="17">
        <v>381884.1</v>
      </c>
    </row>
    <row r="933" spans="1:5" x14ac:dyDescent="0.2">
      <c r="A933" s="16" t="s">
        <v>57</v>
      </c>
      <c r="B933" s="16" t="s">
        <v>13</v>
      </c>
      <c r="C933" s="16">
        <v>2016</v>
      </c>
      <c r="D933" s="16" t="s">
        <v>20</v>
      </c>
      <c r="E933" s="17">
        <v>44796.09</v>
      </c>
    </row>
    <row r="934" spans="1:5" x14ac:dyDescent="0.2">
      <c r="A934" s="16" t="s">
        <v>57</v>
      </c>
      <c r="B934" s="16" t="s">
        <v>13</v>
      </c>
      <c r="C934" s="16">
        <v>2016</v>
      </c>
      <c r="D934" s="16" t="s">
        <v>14</v>
      </c>
      <c r="E934" s="17">
        <v>1134.71</v>
      </c>
    </row>
    <row r="935" spans="1:5" x14ac:dyDescent="0.2">
      <c r="A935" s="16" t="s">
        <v>57</v>
      </c>
      <c r="B935" s="16" t="s">
        <v>13</v>
      </c>
      <c r="C935" s="16">
        <v>2016</v>
      </c>
      <c r="D935" s="16" t="s">
        <v>33</v>
      </c>
      <c r="E935" s="17">
        <v>223218</v>
      </c>
    </row>
    <row r="936" spans="1:5" x14ac:dyDescent="0.2">
      <c r="A936" s="16" t="s">
        <v>57</v>
      </c>
      <c r="B936" s="16" t="s">
        <v>13</v>
      </c>
      <c r="C936" s="16">
        <v>2016</v>
      </c>
      <c r="D936" s="16" t="s">
        <v>66</v>
      </c>
      <c r="E936" s="17">
        <v>10716.46</v>
      </c>
    </row>
    <row r="937" spans="1:5" x14ac:dyDescent="0.2">
      <c r="A937" s="16" t="s">
        <v>57</v>
      </c>
      <c r="B937" s="16" t="s">
        <v>13</v>
      </c>
      <c r="C937" s="16">
        <v>2016</v>
      </c>
      <c r="D937" s="16" t="s">
        <v>34</v>
      </c>
      <c r="E937" s="17">
        <v>41915.75</v>
      </c>
    </row>
    <row r="938" spans="1:5" x14ac:dyDescent="0.2">
      <c r="A938" s="16" t="s">
        <v>57</v>
      </c>
      <c r="B938" s="16" t="s">
        <v>13</v>
      </c>
      <c r="C938" s="16">
        <v>2016</v>
      </c>
      <c r="D938" s="16" t="s">
        <v>16</v>
      </c>
      <c r="E938" s="17">
        <v>1281</v>
      </c>
    </row>
    <row r="939" spans="1:5" x14ac:dyDescent="0.2">
      <c r="A939" s="16" t="s">
        <v>57</v>
      </c>
      <c r="B939" s="16" t="s">
        <v>13</v>
      </c>
      <c r="C939" s="16">
        <v>2016</v>
      </c>
      <c r="D939" s="16" t="s">
        <v>35</v>
      </c>
      <c r="E939" s="17">
        <v>5083.6499999999996</v>
      </c>
    </row>
    <row r="940" spans="1:5" x14ac:dyDescent="0.2">
      <c r="A940" s="16" t="s">
        <v>57</v>
      </c>
      <c r="B940" s="16" t="s">
        <v>13</v>
      </c>
      <c r="C940" s="16">
        <v>2016</v>
      </c>
      <c r="D940" s="16" t="s">
        <v>17</v>
      </c>
      <c r="E940" s="17">
        <v>251624</v>
      </c>
    </row>
    <row r="941" spans="1:5" x14ac:dyDescent="0.2">
      <c r="A941" s="16" t="s">
        <v>57</v>
      </c>
      <c r="B941" s="16" t="s">
        <v>13</v>
      </c>
      <c r="C941" s="16">
        <v>2016</v>
      </c>
      <c r="D941" s="16" t="s">
        <v>0</v>
      </c>
      <c r="E941" s="17">
        <v>2730804</v>
      </c>
    </row>
    <row r="942" spans="1:5" x14ac:dyDescent="0.2">
      <c r="A942" s="16" t="s">
        <v>57</v>
      </c>
      <c r="B942" s="16" t="s">
        <v>13</v>
      </c>
      <c r="C942" s="16">
        <v>2016</v>
      </c>
      <c r="D942" s="16" t="s">
        <v>36</v>
      </c>
      <c r="E942" s="17">
        <v>2471.15</v>
      </c>
    </row>
    <row r="943" spans="1:5" x14ac:dyDescent="0.2">
      <c r="A943" s="16" t="s">
        <v>57</v>
      </c>
      <c r="B943" s="16" t="s">
        <v>13</v>
      </c>
      <c r="C943" s="16">
        <v>2016</v>
      </c>
      <c r="D943" s="16" t="s">
        <v>37</v>
      </c>
      <c r="E943" s="17">
        <v>8213.98</v>
      </c>
    </row>
    <row r="944" spans="1:5" x14ac:dyDescent="0.2">
      <c r="A944" s="16" t="s">
        <v>57</v>
      </c>
      <c r="B944" s="16" t="s">
        <v>13</v>
      </c>
      <c r="C944" s="16">
        <v>2016</v>
      </c>
      <c r="D944" s="16" t="s">
        <v>43</v>
      </c>
      <c r="E944" s="17">
        <v>5452.34</v>
      </c>
    </row>
    <row r="945" spans="1:5" x14ac:dyDescent="0.2">
      <c r="A945" s="16" t="s">
        <v>57</v>
      </c>
      <c r="B945" s="16" t="s">
        <v>13</v>
      </c>
      <c r="C945" s="16">
        <v>2016</v>
      </c>
      <c r="D945" s="16" t="s">
        <v>38</v>
      </c>
      <c r="E945" s="17">
        <v>412.73</v>
      </c>
    </row>
    <row r="946" spans="1:5" x14ac:dyDescent="0.2">
      <c r="A946" s="16" t="s">
        <v>57</v>
      </c>
      <c r="B946" s="16" t="s">
        <v>13</v>
      </c>
      <c r="C946" s="16">
        <v>2016</v>
      </c>
      <c r="D946" s="16" t="s">
        <v>39</v>
      </c>
      <c r="E946" s="17">
        <v>1308.22</v>
      </c>
    </row>
    <row r="947" spans="1:5" x14ac:dyDescent="0.2">
      <c r="A947" s="16" t="s">
        <v>57</v>
      </c>
      <c r="B947" s="16" t="s">
        <v>13</v>
      </c>
      <c r="C947" s="16">
        <v>2016</v>
      </c>
      <c r="D947" s="16" t="s">
        <v>40</v>
      </c>
      <c r="E947" s="17">
        <v>5079.3</v>
      </c>
    </row>
    <row r="948" spans="1:5" x14ac:dyDescent="0.2">
      <c r="A948" s="16" t="s">
        <v>57</v>
      </c>
      <c r="B948" s="16" t="s">
        <v>13</v>
      </c>
      <c r="C948" s="16">
        <v>2016</v>
      </c>
      <c r="D948" s="16" t="s">
        <v>41</v>
      </c>
      <c r="E948" s="17">
        <v>37685.300000000003</v>
      </c>
    </row>
    <row r="949" spans="1:5" x14ac:dyDescent="0.2">
      <c r="A949" s="16" t="s">
        <v>57</v>
      </c>
      <c r="B949" s="16" t="s">
        <v>13</v>
      </c>
      <c r="C949" s="16">
        <v>2016</v>
      </c>
      <c r="D949" s="16" t="s">
        <v>21</v>
      </c>
      <c r="E949" s="17">
        <v>211</v>
      </c>
    </row>
    <row r="950" spans="1:5" x14ac:dyDescent="0.2">
      <c r="A950" s="16" t="s">
        <v>57</v>
      </c>
      <c r="B950" s="16" t="s">
        <v>52</v>
      </c>
      <c r="C950" s="16">
        <v>2016</v>
      </c>
      <c r="D950" s="16" t="s">
        <v>1</v>
      </c>
      <c r="E950" s="17">
        <v>29213.03</v>
      </c>
    </row>
    <row r="951" spans="1:5" x14ac:dyDescent="0.2">
      <c r="A951" s="16" t="s">
        <v>57</v>
      </c>
      <c r="B951" s="16" t="s">
        <v>52</v>
      </c>
      <c r="C951" s="16">
        <v>2016</v>
      </c>
      <c r="D951" s="16" t="s">
        <v>19</v>
      </c>
      <c r="E951" s="17">
        <v>198000</v>
      </c>
    </row>
    <row r="952" spans="1:5" x14ac:dyDescent="0.2">
      <c r="A952" s="16" t="s">
        <v>57</v>
      </c>
      <c r="B952" s="16" t="s">
        <v>52</v>
      </c>
      <c r="C952" s="16">
        <v>2016</v>
      </c>
      <c r="D952" s="16" t="s">
        <v>28</v>
      </c>
      <c r="E952" s="17">
        <v>630000</v>
      </c>
    </row>
    <row r="953" spans="1:5" x14ac:dyDescent="0.2">
      <c r="A953" s="16" t="s">
        <v>57</v>
      </c>
      <c r="B953" s="16" t="s">
        <v>52</v>
      </c>
      <c r="C953" s="16">
        <v>2016</v>
      </c>
      <c r="D953" s="16" t="s">
        <v>66</v>
      </c>
      <c r="E953" s="17">
        <v>4457.62</v>
      </c>
    </row>
    <row r="954" spans="1:5" x14ac:dyDescent="0.2">
      <c r="A954" s="16" t="s">
        <v>57</v>
      </c>
      <c r="B954" s="16" t="s">
        <v>52</v>
      </c>
      <c r="C954" s="16">
        <v>2016</v>
      </c>
      <c r="D954" s="16" t="s">
        <v>34</v>
      </c>
      <c r="E954" s="17">
        <v>303900</v>
      </c>
    </row>
    <row r="955" spans="1:5" x14ac:dyDescent="0.2">
      <c r="A955" s="16" t="s">
        <v>57</v>
      </c>
      <c r="B955" s="16" t="s">
        <v>52</v>
      </c>
      <c r="C955" s="16">
        <v>2016</v>
      </c>
      <c r="D955" s="16" t="s">
        <v>0</v>
      </c>
      <c r="E955" s="17">
        <v>86820</v>
      </c>
    </row>
    <row r="956" spans="1:5" x14ac:dyDescent="0.2">
      <c r="A956" s="16" t="s">
        <v>57</v>
      </c>
      <c r="B956" s="16" t="s">
        <v>55</v>
      </c>
      <c r="C956" s="16">
        <v>2016</v>
      </c>
      <c r="D956" s="16" t="s">
        <v>1</v>
      </c>
      <c r="E956" s="17">
        <v>27606.16</v>
      </c>
    </row>
    <row r="957" spans="1:5" x14ac:dyDescent="0.2">
      <c r="A957" s="16" t="s">
        <v>57</v>
      </c>
      <c r="B957" s="16" t="s">
        <v>55</v>
      </c>
      <c r="C957" s="16">
        <v>2016</v>
      </c>
      <c r="D957" s="16" t="s">
        <v>19</v>
      </c>
      <c r="E957" s="17">
        <v>165000</v>
      </c>
    </row>
    <row r="958" spans="1:5" x14ac:dyDescent="0.2">
      <c r="A958" s="16" t="s">
        <v>57</v>
      </c>
      <c r="B958" s="16" t="s">
        <v>55</v>
      </c>
      <c r="C958" s="16">
        <v>2016</v>
      </c>
      <c r="D958" s="16" t="s">
        <v>35</v>
      </c>
      <c r="E958" s="17">
        <v>20737</v>
      </c>
    </row>
    <row r="959" spans="1:5" x14ac:dyDescent="0.2">
      <c r="A959" s="16" t="s">
        <v>57</v>
      </c>
      <c r="B959" s="16" t="s">
        <v>44</v>
      </c>
      <c r="C959" s="16">
        <v>2016</v>
      </c>
      <c r="D959" s="16" t="s">
        <v>1</v>
      </c>
      <c r="E959" s="17">
        <v>27523.32</v>
      </c>
    </row>
    <row r="960" spans="1:5" x14ac:dyDescent="0.2">
      <c r="A960" s="16" t="s">
        <v>57</v>
      </c>
      <c r="B960" s="16" t="s">
        <v>44</v>
      </c>
      <c r="C960" s="16">
        <v>2016</v>
      </c>
      <c r="D960" s="16" t="s">
        <v>19</v>
      </c>
      <c r="E960" s="17">
        <v>367637</v>
      </c>
    </row>
    <row r="961" spans="1:5" x14ac:dyDescent="0.2">
      <c r="A961" s="16" t="s">
        <v>57</v>
      </c>
      <c r="B961" s="16" t="s">
        <v>44</v>
      </c>
      <c r="C961" s="16">
        <v>2016</v>
      </c>
      <c r="D961" s="16" t="s">
        <v>29</v>
      </c>
      <c r="E961" s="17">
        <v>7558495</v>
      </c>
    </row>
    <row r="962" spans="1:5" x14ac:dyDescent="0.2">
      <c r="A962" s="16" t="s">
        <v>57</v>
      </c>
      <c r="B962" s="16" t="s">
        <v>44</v>
      </c>
      <c r="C962" s="16">
        <v>2016</v>
      </c>
      <c r="D962" s="16" t="s">
        <v>66</v>
      </c>
      <c r="E962" s="17">
        <v>161952</v>
      </c>
    </row>
    <row r="963" spans="1:5" x14ac:dyDescent="0.2">
      <c r="A963" s="16" t="s">
        <v>57</v>
      </c>
      <c r="B963" s="16" t="s">
        <v>44</v>
      </c>
      <c r="C963" s="16">
        <v>2016</v>
      </c>
      <c r="D963" s="16" t="s">
        <v>35</v>
      </c>
      <c r="E963" s="17">
        <v>1088753</v>
      </c>
    </row>
    <row r="964" spans="1:5" x14ac:dyDescent="0.2">
      <c r="A964" s="16" t="s">
        <v>57</v>
      </c>
      <c r="B964" s="16" t="s">
        <v>44</v>
      </c>
      <c r="C964" s="16">
        <v>2016</v>
      </c>
      <c r="D964" s="16" t="s">
        <v>37</v>
      </c>
      <c r="E964" s="17">
        <v>14000</v>
      </c>
    </row>
    <row r="965" spans="1:5" x14ac:dyDescent="0.2">
      <c r="A965" s="16" t="s">
        <v>57</v>
      </c>
      <c r="B965" s="16" t="s">
        <v>44</v>
      </c>
      <c r="C965" s="16">
        <v>2016</v>
      </c>
      <c r="D965" s="16" t="s">
        <v>39</v>
      </c>
      <c r="E965" s="17">
        <v>59358.41</v>
      </c>
    </row>
    <row r="966" spans="1:5" x14ac:dyDescent="0.2">
      <c r="A966" s="16" t="s">
        <v>57</v>
      </c>
      <c r="B966" s="16" t="s">
        <v>50</v>
      </c>
      <c r="C966" s="16">
        <v>2016</v>
      </c>
      <c r="D966" s="16" t="s">
        <v>56</v>
      </c>
      <c r="E966" s="17">
        <v>5642324.7999999998</v>
      </c>
    </row>
    <row r="967" spans="1:5" x14ac:dyDescent="0.2">
      <c r="A967" s="16" t="s">
        <v>57</v>
      </c>
      <c r="B967" s="16" t="s">
        <v>50</v>
      </c>
      <c r="C967" s="16">
        <v>2016</v>
      </c>
      <c r="D967" s="16" t="s">
        <v>1</v>
      </c>
      <c r="E967" s="17">
        <v>38684.75</v>
      </c>
    </row>
    <row r="968" spans="1:5" x14ac:dyDescent="0.2">
      <c r="A968" s="16" t="s">
        <v>57</v>
      </c>
      <c r="B968" s="16" t="s">
        <v>50</v>
      </c>
      <c r="C968" s="16">
        <v>2016</v>
      </c>
      <c r="D968" s="16" t="s">
        <v>26</v>
      </c>
      <c r="E968" s="17">
        <v>195.5</v>
      </c>
    </row>
    <row r="969" spans="1:5" x14ac:dyDescent="0.2">
      <c r="A969" s="16" t="s">
        <v>57</v>
      </c>
      <c r="B969" s="16" t="s">
        <v>50</v>
      </c>
      <c r="C969" s="16">
        <v>2016</v>
      </c>
      <c r="D969" s="16" t="s">
        <v>19</v>
      </c>
      <c r="E969" s="17">
        <v>837.64</v>
      </c>
    </row>
    <row r="970" spans="1:5" x14ac:dyDescent="0.2">
      <c r="A970" s="16" t="s">
        <v>57</v>
      </c>
      <c r="B970" s="16" t="s">
        <v>50</v>
      </c>
      <c r="C970" s="16">
        <v>2016</v>
      </c>
      <c r="D970" s="16" t="s">
        <v>28</v>
      </c>
      <c r="E970" s="17">
        <v>468.14</v>
      </c>
    </row>
    <row r="971" spans="1:5" x14ac:dyDescent="0.2">
      <c r="A971" s="16" t="s">
        <v>57</v>
      </c>
      <c r="B971" s="16" t="s">
        <v>50</v>
      </c>
      <c r="C971" s="16">
        <v>2016</v>
      </c>
      <c r="D971" s="16" t="s">
        <v>29</v>
      </c>
      <c r="E971" s="17">
        <v>789.85</v>
      </c>
    </row>
    <row r="972" spans="1:5" x14ac:dyDescent="0.2">
      <c r="A972" s="16" t="s">
        <v>57</v>
      </c>
      <c r="B972" s="16" t="s">
        <v>50</v>
      </c>
      <c r="C972" s="16">
        <v>2016</v>
      </c>
      <c r="D972" s="16" t="s">
        <v>31</v>
      </c>
      <c r="E972" s="17">
        <v>10364.06</v>
      </c>
    </row>
    <row r="973" spans="1:5" x14ac:dyDescent="0.2">
      <c r="A973" s="16" t="s">
        <v>57</v>
      </c>
      <c r="B973" s="16" t="s">
        <v>50</v>
      </c>
      <c r="C973" s="16">
        <v>2016</v>
      </c>
      <c r="D973" s="16" t="s">
        <v>20</v>
      </c>
      <c r="E973" s="17">
        <v>1608.33</v>
      </c>
    </row>
    <row r="974" spans="1:5" x14ac:dyDescent="0.2">
      <c r="A974" s="16" t="s">
        <v>57</v>
      </c>
      <c r="B974" s="16" t="s">
        <v>50</v>
      </c>
      <c r="C974" s="16">
        <v>2016</v>
      </c>
      <c r="D974" s="16" t="s">
        <v>33</v>
      </c>
      <c r="E974" s="17">
        <v>786.53</v>
      </c>
    </row>
    <row r="975" spans="1:5" x14ac:dyDescent="0.2">
      <c r="A975" s="16" t="s">
        <v>57</v>
      </c>
      <c r="B975" s="16" t="s">
        <v>50</v>
      </c>
      <c r="C975" s="16">
        <v>2016</v>
      </c>
      <c r="D975" s="16" t="s">
        <v>66</v>
      </c>
      <c r="E975" s="17">
        <v>63705.599999999999</v>
      </c>
    </row>
    <row r="976" spans="1:5" x14ac:dyDescent="0.2">
      <c r="A976" s="16" t="s">
        <v>57</v>
      </c>
      <c r="B976" s="16" t="s">
        <v>50</v>
      </c>
      <c r="C976" s="16">
        <v>2016</v>
      </c>
      <c r="D976" s="16" t="s">
        <v>34</v>
      </c>
      <c r="E976" s="17">
        <v>55335.6</v>
      </c>
    </row>
    <row r="977" spans="1:5" x14ac:dyDescent="0.2">
      <c r="A977" s="16" t="s">
        <v>57</v>
      </c>
      <c r="B977" s="16" t="s">
        <v>50</v>
      </c>
      <c r="C977" s="16">
        <v>2016</v>
      </c>
      <c r="D977" s="16" t="s">
        <v>17</v>
      </c>
      <c r="E977" s="17">
        <v>2431.2800000000002</v>
      </c>
    </row>
    <row r="978" spans="1:5" x14ac:dyDescent="0.2">
      <c r="A978" s="16" t="s">
        <v>57</v>
      </c>
      <c r="B978" s="16" t="s">
        <v>50</v>
      </c>
      <c r="C978" s="16">
        <v>2016</v>
      </c>
      <c r="D978" s="16" t="s">
        <v>0</v>
      </c>
      <c r="E978" s="17">
        <v>377774.92</v>
      </c>
    </row>
    <row r="979" spans="1:5" x14ac:dyDescent="0.2">
      <c r="A979" s="16" t="s">
        <v>57</v>
      </c>
      <c r="B979" s="16" t="s">
        <v>50</v>
      </c>
      <c r="C979" s="16">
        <v>2016</v>
      </c>
      <c r="D979" s="16" t="s">
        <v>38</v>
      </c>
      <c r="E979" s="17">
        <v>448.16</v>
      </c>
    </row>
    <row r="980" spans="1:5" x14ac:dyDescent="0.2">
      <c r="A980" s="16" t="s">
        <v>57</v>
      </c>
      <c r="B980" s="16" t="s">
        <v>50</v>
      </c>
      <c r="C980" s="16">
        <v>2016</v>
      </c>
      <c r="D980" s="16" t="s">
        <v>21</v>
      </c>
      <c r="E980" s="17">
        <v>697.21</v>
      </c>
    </row>
    <row r="981" spans="1:5" x14ac:dyDescent="0.2">
      <c r="A981" s="16" t="s">
        <v>57</v>
      </c>
      <c r="B981" s="16" t="s">
        <v>49</v>
      </c>
      <c r="C981" s="16">
        <v>2016</v>
      </c>
      <c r="D981" s="16" t="s">
        <v>23</v>
      </c>
      <c r="E981" s="17">
        <v>55246.16</v>
      </c>
    </row>
    <row r="982" spans="1:5" x14ac:dyDescent="0.2">
      <c r="A982" s="16" t="s">
        <v>57</v>
      </c>
      <c r="B982" s="16" t="s">
        <v>49</v>
      </c>
      <c r="C982" s="16">
        <v>2016</v>
      </c>
      <c r="D982" s="16" t="s">
        <v>56</v>
      </c>
      <c r="E982" s="17">
        <v>390362.41</v>
      </c>
    </row>
    <row r="983" spans="1:5" x14ac:dyDescent="0.2">
      <c r="A983" s="16" t="s">
        <v>57</v>
      </c>
      <c r="B983" s="16" t="s">
        <v>49</v>
      </c>
      <c r="C983" s="16">
        <v>2016</v>
      </c>
      <c r="D983" s="16" t="s">
        <v>1</v>
      </c>
      <c r="E983" s="17">
        <v>53870</v>
      </c>
    </row>
    <row r="984" spans="1:5" x14ac:dyDescent="0.2">
      <c r="A984" s="16" t="s">
        <v>57</v>
      </c>
      <c r="B984" s="16" t="s">
        <v>49</v>
      </c>
      <c r="C984" s="16">
        <v>2016</v>
      </c>
      <c r="D984" s="16" t="s">
        <v>18</v>
      </c>
      <c r="E984" s="17">
        <v>10733</v>
      </c>
    </row>
    <row r="985" spans="1:5" x14ac:dyDescent="0.2">
      <c r="A985" s="16" t="s">
        <v>57</v>
      </c>
      <c r="B985" s="16" t="s">
        <v>49</v>
      </c>
      <c r="C985" s="16">
        <v>2016</v>
      </c>
      <c r="D985" s="16" t="s">
        <v>25</v>
      </c>
      <c r="E985" s="17">
        <v>7386</v>
      </c>
    </row>
    <row r="986" spans="1:5" x14ac:dyDescent="0.2">
      <c r="A986" s="16" t="s">
        <v>57</v>
      </c>
      <c r="B986" s="16" t="s">
        <v>49</v>
      </c>
      <c r="C986" s="16">
        <v>2016</v>
      </c>
      <c r="D986" s="16" t="s">
        <v>19</v>
      </c>
      <c r="E986" s="17">
        <v>11000</v>
      </c>
    </row>
    <row r="987" spans="1:5" x14ac:dyDescent="0.2">
      <c r="A987" s="16" t="s">
        <v>57</v>
      </c>
      <c r="B987" s="16" t="s">
        <v>49</v>
      </c>
      <c r="C987" s="16">
        <v>2016</v>
      </c>
      <c r="D987" s="16" t="s">
        <v>28</v>
      </c>
      <c r="E987" s="17">
        <v>75000</v>
      </c>
    </row>
    <row r="988" spans="1:5" x14ac:dyDescent="0.2">
      <c r="A988" s="16" t="s">
        <v>57</v>
      </c>
      <c r="B988" s="16" t="s">
        <v>49</v>
      </c>
      <c r="C988" s="16">
        <v>2016</v>
      </c>
      <c r="D988" s="16" t="s">
        <v>31</v>
      </c>
      <c r="E988" s="17">
        <v>10000</v>
      </c>
    </row>
    <row r="989" spans="1:5" x14ac:dyDescent="0.2">
      <c r="A989" s="16" t="s">
        <v>57</v>
      </c>
      <c r="B989" s="16" t="s">
        <v>49</v>
      </c>
      <c r="C989" s="16">
        <v>2016</v>
      </c>
      <c r="D989" s="16" t="s">
        <v>33</v>
      </c>
      <c r="E989" s="17">
        <v>56837</v>
      </c>
    </row>
    <row r="990" spans="1:5" x14ac:dyDescent="0.2">
      <c r="A990" s="16" t="s">
        <v>57</v>
      </c>
      <c r="B990" s="16" t="s">
        <v>49</v>
      </c>
      <c r="C990" s="16">
        <v>2016</v>
      </c>
      <c r="D990" s="16" t="s">
        <v>66</v>
      </c>
      <c r="E990" s="17">
        <v>11250</v>
      </c>
    </row>
    <row r="991" spans="1:5" x14ac:dyDescent="0.2">
      <c r="A991" s="16" t="s">
        <v>57</v>
      </c>
      <c r="B991" s="16" t="s">
        <v>49</v>
      </c>
      <c r="C991" s="16">
        <v>2016</v>
      </c>
      <c r="D991" s="16" t="s">
        <v>34</v>
      </c>
      <c r="E991" s="17">
        <v>4000</v>
      </c>
    </row>
    <row r="992" spans="1:5" x14ac:dyDescent="0.2">
      <c r="A992" s="16" t="s">
        <v>57</v>
      </c>
      <c r="B992" s="16" t="s">
        <v>49</v>
      </c>
      <c r="C992" s="16">
        <v>2016</v>
      </c>
      <c r="D992" s="16" t="s">
        <v>16</v>
      </c>
      <c r="E992" s="17">
        <v>49752</v>
      </c>
    </row>
    <row r="993" spans="1:5" x14ac:dyDescent="0.2">
      <c r="A993" s="16" t="s">
        <v>57</v>
      </c>
      <c r="B993" s="16" t="s">
        <v>49</v>
      </c>
      <c r="C993" s="16">
        <v>2016</v>
      </c>
      <c r="D993" s="16" t="s">
        <v>35</v>
      </c>
      <c r="E993" s="17">
        <v>357565.6</v>
      </c>
    </row>
    <row r="994" spans="1:5" x14ac:dyDescent="0.2">
      <c r="A994" s="16" t="s">
        <v>57</v>
      </c>
      <c r="B994" s="16" t="s">
        <v>49</v>
      </c>
      <c r="C994" s="16">
        <v>2016</v>
      </c>
      <c r="D994" s="16" t="s">
        <v>17</v>
      </c>
      <c r="E994" s="17">
        <v>20045</v>
      </c>
    </row>
    <row r="995" spans="1:5" x14ac:dyDescent="0.2">
      <c r="A995" s="16" t="s">
        <v>57</v>
      </c>
      <c r="B995" s="16" t="s">
        <v>49</v>
      </c>
      <c r="C995" s="16">
        <v>2016</v>
      </c>
      <c r="D995" s="16" t="s">
        <v>0</v>
      </c>
      <c r="E995" s="17">
        <v>10000</v>
      </c>
    </row>
    <row r="996" spans="1:5" x14ac:dyDescent="0.2">
      <c r="A996" s="16" t="s">
        <v>57</v>
      </c>
      <c r="B996" s="16" t="s">
        <v>49</v>
      </c>
      <c r="C996" s="16">
        <v>2016</v>
      </c>
      <c r="D996" s="16" t="s">
        <v>41</v>
      </c>
      <c r="E996" s="17">
        <v>11750</v>
      </c>
    </row>
    <row r="997" spans="1:5" x14ac:dyDescent="0.2">
      <c r="A997" s="16" t="s">
        <v>57</v>
      </c>
      <c r="B997" s="16" t="s">
        <v>49</v>
      </c>
      <c r="C997" s="16">
        <v>2016</v>
      </c>
      <c r="D997" s="16" t="s">
        <v>21</v>
      </c>
      <c r="E997" s="17">
        <v>305437</v>
      </c>
    </row>
    <row r="998" spans="1:5" x14ac:dyDescent="0.2">
      <c r="A998" s="16" t="s">
        <v>57</v>
      </c>
      <c r="B998" s="16" t="s">
        <v>46</v>
      </c>
      <c r="C998" s="16">
        <v>2016</v>
      </c>
      <c r="D998" s="16" t="s">
        <v>25</v>
      </c>
      <c r="E998" s="17">
        <v>2901.82</v>
      </c>
    </row>
    <row r="999" spans="1:5" x14ac:dyDescent="0.2">
      <c r="A999" s="16" t="s">
        <v>57</v>
      </c>
      <c r="B999" s="16" t="s">
        <v>46</v>
      </c>
      <c r="C999" s="16">
        <v>2016</v>
      </c>
      <c r="D999" s="16" t="s">
        <v>29</v>
      </c>
      <c r="E999" s="17">
        <v>76175</v>
      </c>
    </row>
    <row r="1000" spans="1:5" x14ac:dyDescent="0.2">
      <c r="A1000" s="16" t="s">
        <v>57</v>
      </c>
      <c r="B1000" s="16" t="s">
        <v>46</v>
      </c>
      <c r="C1000" s="16">
        <v>2016</v>
      </c>
      <c r="D1000" s="16" t="s">
        <v>20</v>
      </c>
      <c r="E1000" s="17">
        <v>704283</v>
      </c>
    </row>
    <row r="1001" spans="1:5" x14ac:dyDescent="0.2">
      <c r="A1001" s="16" t="s">
        <v>57</v>
      </c>
      <c r="B1001" s="16" t="s">
        <v>46</v>
      </c>
      <c r="C1001" s="16">
        <v>2016</v>
      </c>
      <c r="D1001" s="16" t="s">
        <v>33</v>
      </c>
      <c r="E1001" s="17">
        <v>27406</v>
      </c>
    </row>
    <row r="1002" spans="1:5" x14ac:dyDescent="0.2">
      <c r="A1002" s="16" t="s">
        <v>57</v>
      </c>
      <c r="B1002" s="16" t="s">
        <v>46</v>
      </c>
      <c r="C1002" s="16">
        <v>2016</v>
      </c>
      <c r="D1002" s="16" t="s">
        <v>35</v>
      </c>
      <c r="E1002" s="17">
        <v>250920</v>
      </c>
    </row>
    <row r="1003" spans="1:5" x14ac:dyDescent="0.2">
      <c r="A1003" s="16" t="s">
        <v>57</v>
      </c>
      <c r="B1003" s="16" t="s">
        <v>46</v>
      </c>
      <c r="C1003" s="16">
        <v>2016</v>
      </c>
      <c r="D1003" s="16" t="s">
        <v>36</v>
      </c>
      <c r="E1003" s="17">
        <v>51580</v>
      </c>
    </row>
    <row r="1004" spans="1:5" x14ac:dyDescent="0.2">
      <c r="A1004" s="16" t="s">
        <v>57</v>
      </c>
      <c r="B1004" s="16" t="s">
        <v>46</v>
      </c>
      <c r="C1004" s="16">
        <v>2016</v>
      </c>
      <c r="D1004" s="16" t="s">
        <v>21</v>
      </c>
      <c r="E1004" s="17">
        <v>549639</v>
      </c>
    </row>
    <row r="1005" spans="1:5" x14ac:dyDescent="0.2">
      <c r="A1005" s="16" t="s">
        <v>57</v>
      </c>
      <c r="B1005" s="16" t="s">
        <v>51</v>
      </c>
      <c r="C1005" s="16">
        <v>2016</v>
      </c>
      <c r="D1005" s="16" t="s">
        <v>56</v>
      </c>
      <c r="E1005" s="17">
        <v>81666.899999999994</v>
      </c>
    </row>
    <row r="1006" spans="1:5" x14ac:dyDescent="0.2">
      <c r="A1006" s="16" t="s">
        <v>57</v>
      </c>
      <c r="B1006" s="16" t="s">
        <v>51</v>
      </c>
      <c r="C1006" s="16">
        <v>2016</v>
      </c>
      <c r="D1006" s="16" t="s">
        <v>18</v>
      </c>
      <c r="E1006" s="17">
        <v>97000</v>
      </c>
    </row>
    <row r="1007" spans="1:5" x14ac:dyDescent="0.2">
      <c r="A1007" s="16" t="s">
        <v>57</v>
      </c>
      <c r="B1007" s="16" t="s">
        <v>51</v>
      </c>
      <c r="C1007" s="16">
        <v>2016</v>
      </c>
      <c r="D1007" s="16" t="s">
        <v>17</v>
      </c>
      <c r="E1007" s="17">
        <v>20530</v>
      </c>
    </row>
    <row r="1008" spans="1:5" x14ac:dyDescent="0.2">
      <c r="A1008" s="16" t="s">
        <v>57</v>
      </c>
      <c r="B1008" s="16" t="s">
        <v>51</v>
      </c>
      <c r="C1008" s="16">
        <v>2016</v>
      </c>
      <c r="D1008" s="16" t="s">
        <v>0</v>
      </c>
      <c r="E1008" s="17">
        <v>141101.53</v>
      </c>
    </row>
    <row r="1009" spans="1:5" x14ac:dyDescent="0.2">
      <c r="A1009" s="16" t="s">
        <v>57</v>
      </c>
      <c r="B1009" s="16" t="s">
        <v>5</v>
      </c>
      <c r="C1009" s="16">
        <v>2016</v>
      </c>
      <c r="D1009" s="16" t="s">
        <v>12</v>
      </c>
      <c r="E1009" s="17">
        <v>503196.19</v>
      </c>
    </row>
    <row r="1010" spans="1:5" x14ac:dyDescent="0.2">
      <c r="A1010" s="16" t="s">
        <v>57</v>
      </c>
      <c r="B1010" s="16" t="s">
        <v>5</v>
      </c>
      <c r="C1010" s="16">
        <v>2016</v>
      </c>
      <c r="D1010" s="16" t="s">
        <v>28</v>
      </c>
      <c r="E1010" s="17">
        <v>385235</v>
      </c>
    </row>
    <row r="1011" spans="1:5" x14ac:dyDescent="0.2">
      <c r="A1011" s="16" t="s">
        <v>57</v>
      </c>
      <c r="B1011" s="16" t="s">
        <v>5</v>
      </c>
      <c r="C1011" s="16">
        <v>2016</v>
      </c>
      <c r="D1011" s="16" t="s">
        <v>31</v>
      </c>
      <c r="E1011" s="17">
        <v>95389</v>
      </c>
    </row>
    <row r="1012" spans="1:5" x14ac:dyDescent="0.2">
      <c r="A1012" s="16" t="s">
        <v>57</v>
      </c>
      <c r="B1012" s="16" t="s">
        <v>5</v>
      </c>
      <c r="C1012" s="16">
        <v>2016</v>
      </c>
      <c r="D1012" s="16" t="s">
        <v>34</v>
      </c>
      <c r="E1012" s="17">
        <v>96261.41</v>
      </c>
    </row>
    <row r="1013" spans="1:5" x14ac:dyDescent="0.2">
      <c r="A1013" s="16" t="s">
        <v>57</v>
      </c>
      <c r="B1013" s="16" t="s">
        <v>5</v>
      </c>
      <c r="C1013" s="16">
        <v>2016</v>
      </c>
      <c r="D1013" s="16" t="s">
        <v>35</v>
      </c>
      <c r="E1013" s="17">
        <v>13425632</v>
      </c>
    </row>
    <row r="1014" spans="1:5" x14ac:dyDescent="0.2">
      <c r="A1014" s="16" t="s">
        <v>57</v>
      </c>
      <c r="B1014" s="16" t="s">
        <v>48</v>
      </c>
      <c r="C1014" s="16">
        <v>2016</v>
      </c>
      <c r="D1014" s="16" t="s">
        <v>19</v>
      </c>
      <c r="E1014" s="17">
        <v>8250</v>
      </c>
    </row>
    <row r="1015" spans="1:5" x14ac:dyDescent="0.2">
      <c r="A1015" s="16" t="s">
        <v>57</v>
      </c>
      <c r="B1015" s="16" t="s">
        <v>48</v>
      </c>
      <c r="C1015" s="16">
        <v>2016</v>
      </c>
      <c r="D1015" s="16" t="s">
        <v>21</v>
      </c>
      <c r="E1015" s="17">
        <v>6179187.9100000001</v>
      </c>
    </row>
    <row r="1016" spans="1:5" x14ac:dyDescent="0.2">
      <c r="A1016" s="16" t="s">
        <v>57</v>
      </c>
      <c r="B1016" s="16" t="s">
        <v>54</v>
      </c>
      <c r="C1016" s="16">
        <v>2016</v>
      </c>
      <c r="D1016" s="16" t="s">
        <v>22</v>
      </c>
      <c r="E1016" s="17">
        <v>6530</v>
      </c>
    </row>
    <row r="1017" spans="1:5" x14ac:dyDescent="0.2">
      <c r="A1017" s="16" t="s">
        <v>57</v>
      </c>
      <c r="B1017" s="16" t="s">
        <v>54</v>
      </c>
      <c r="C1017" s="16">
        <v>2016</v>
      </c>
      <c r="D1017" s="16" t="s">
        <v>23</v>
      </c>
      <c r="E1017" s="17">
        <f>4600+3853.1</f>
        <v>8453.1</v>
      </c>
    </row>
    <row r="1018" spans="1:5" x14ac:dyDescent="0.2">
      <c r="A1018" s="16" t="s">
        <v>57</v>
      </c>
      <c r="B1018" s="16" t="s">
        <v>54</v>
      </c>
      <c r="C1018" s="16">
        <v>2016</v>
      </c>
      <c r="D1018" s="16" t="s">
        <v>12</v>
      </c>
      <c r="E1018" s="17">
        <f>3960+367.8</f>
        <v>4327.8</v>
      </c>
    </row>
    <row r="1019" spans="1:5" x14ac:dyDescent="0.2">
      <c r="A1019" s="16" t="s">
        <v>57</v>
      </c>
      <c r="B1019" s="16" t="s">
        <v>54</v>
      </c>
      <c r="C1019" s="16">
        <v>2016</v>
      </c>
      <c r="D1019" s="16" t="s">
        <v>1</v>
      </c>
      <c r="E1019" s="17">
        <v>3147725</v>
      </c>
    </row>
    <row r="1020" spans="1:5" x14ac:dyDescent="0.2">
      <c r="A1020" s="16" t="s">
        <v>57</v>
      </c>
      <c r="B1020" s="16" t="s">
        <v>54</v>
      </c>
      <c r="C1020" s="16">
        <v>2016</v>
      </c>
      <c r="D1020" s="16" t="s">
        <v>18</v>
      </c>
      <c r="E1020" s="17">
        <f>23950+1450.11+106952.27</f>
        <v>132352.38</v>
      </c>
    </row>
    <row r="1021" spans="1:5" x14ac:dyDescent="0.2">
      <c r="A1021" s="16" t="s">
        <v>57</v>
      </c>
      <c r="B1021" s="16" t="s">
        <v>54</v>
      </c>
      <c r="C1021" s="16">
        <v>2016</v>
      </c>
      <c r="D1021" s="16" t="s">
        <v>25</v>
      </c>
      <c r="E1021" s="17">
        <f>45890+20643.54+12934.1</f>
        <v>79467.640000000014</v>
      </c>
    </row>
    <row r="1022" spans="1:5" x14ac:dyDescent="0.2">
      <c r="A1022" s="16" t="s">
        <v>57</v>
      </c>
      <c r="B1022" s="16" t="s">
        <v>54</v>
      </c>
      <c r="C1022" s="16">
        <v>2016</v>
      </c>
      <c r="D1022" s="16" t="s">
        <v>26</v>
      </c>
      <c r="E1022" s="17">
        <f>6190+7996.17</f>
        <v>14186.17</v>
      </c>
    </row>
    <row r="1023" spans="1:5" x14ac:dyDescent="0.2">
      <c r="A1023" s="16" t="s">
        <v>57</v>
      </c>
      <c r="B1023" s="16" t="s">
        <v>54</v>
      </c>
      <c r="C1023" s="16">
        <v>2016</v>
      </c>
      <c r="D1023" s="16" t="s">
        <v>27</v>
      </c>
      <c r="E1023" s="17">
        <v>6790</v>
      </c>
    </row>
    <row r="1024" spans="1:5" x14ac:dyDescent="0.2">
      <c r="A1024" s="16" t="s">
        <v>57</v>
      </c>
      <c r="B1024" s="16" t="s">
        <v>54</v>
      </c>
      <c r="C1024" s="16">
        <v>2016</v>
      </c>
      <c r="D1024" s="16" t="s">
        <v>19</v>
      </c>
      <c r="E1024" s="17">
        <f>211014+6640+68933.48</f>
        <v>286587.48</v>
      </c>
    </row>
    <row r="1025" spans="1:5" x14ac:dyDescent="0.2">
      <c r="A1025" s="16" t="s">
        <v>57</v>
      </c>
      <c r="B1025" s="16" t="s">
        <v>54</v>
      </c>
      <c r="C1025" s="16">
        <v>2016</v>
      </c>
      <c r="D1025" s="16" t="s">
        <v>28</v>
      </c>
      <c r="E1025" s="17">
        <f>29630+45357.07</f>
        <v>74987.070000000007</v>
      </c>
    </row>
    <row r="1026" spans="1:5" x14ac:dyDescent="0.2">
      <c r="A1026" s="16" t="s">
        <v>57</v>
      </c>
      <c r="B1026" s="16" t="s">
        <v>54</v>
      </c>
      <c r="C1026" s="16">
        <v>2016</v>
      </c>
      <c r="D1026" s="16" t="s">
        <v>29</v>
      </c>
      <c r="E1026" s="17">
        <f>7600+300.04</f>
        <v>7900.04</v>
      </c>
    </row>
    <row r="1027" spans="1:5" x14ac:dyDescent="0.2">
      <c r="A1027" s="16" t="s">
        <v>57</v>
      </c>
      <c r="B1027" s="16" t="s">
        <v>54</v>
      </c>
      <c r="C1027" s="16">
        <v>2016</v>
      </c>
      <c r="D1027" s="16" t="s">
        <v>30</v>
      </c>
      <c r="E1027" s="17">
        <f>10880+12241.15</f>
        <v>23121.15</v>
      </c>
    </row>
    <row r="1028" spans="1:5" x14ac:dyDescent="0.2">
      <c r="A1028" s="16" t="s">
        <v>57</v>
      </c>
      <c r="B1028" s="16" t="s">
        <v>54</v>
      </c>
      <c r="C1028" s="16">
        <v>2016</v>
      </c>
      <c r="D1028" s="16" t="s">
        <v>31</v>
      </c>
      <c r="E1028" s="17">
        <f>40040+1327.97</f>
        <v>41367.97</v>
      </c>
    </row>
    <row r="1029" spans="1:5" x14ac:dyDescent="0.2">
      <c r="A1029" s="16" t="s">
        <v>57</v>
      </c>
      <c r="B1029" s="16" t="s">
        <v>54</v>
      </c>
      <c r="C1029" s="16">
        <v>2016</v>
      </c>
      <c r="D1029" s="16" t="s">
        <v>32</v>
      </c>
      <c r="E1029" s="17">
        <f>25080+35307.29+9599.91</f>
        <v>69987.199999999997</v>
      </c>
    </row>
    <row r="1030" spans="1:5" x14ac:dyDescent="0.2">
      <c r="A1030" s="16" t="s">
        <v>57</v>
      </c>
      <c r="B1030" s="16" t="s">
        <v>54</v>
      </c>
      <c r="C1030" s="16">
        <v>2016</v>
      </c>
      <c r="D1030" s="16" t="s">
        <v>14</v>
      </c>
      <c r="E1030" s="17">
        <f>670+4250.62</f>
        <v>4920.62</v>
      </c>
    </row>
    <row r="1031" spans="1:5" x14ac:dyDescent="0.2">
      <c r="A1031" s="16" t="s">
        <v>57</v>
      </c>
      <c r="B1031" s="16" t="s">
        <v>54</v>
      </c>
      <c r="C1031" s="16">
        <v>2016</v>
      </c>
      <c r="D1031" s="16" t="s">
        <v>33</v>
      </c>
      <c r="E1031" s="17">
        <f>445760+99112.5</f>
        <v>544872.5</v>
      </c>
    </row>
    <row r="1032" spans="1:5" x14ac:dyDescent="0.2">
      <c r="A1032" s="16" t="s">
        <v>57</v>
      </c>
      <c r="B1032" s="16" t="s">
        <v>54</v>
      </c>
      <c r="C1032" s="16">
        <v>2016</v>
      </c>
      <c r="D1032" s="16" t="s">
        <v>66</v>
      </c>
      <c r="E1032" s="17">
        <f>164300+10072.44</f>
        <v>174372.44</v>
      </c>
    </row>
    <row r="1033" spans="1:5" x14ac:dyDescent="0.2">
      <c r="A1033" s="16" t="s">
        <v>57</v>
      </c>
      <c r="B1033" s="16" t="s">
        <v>54</v>
      </c>
      <c r="C1033" s="16">
        <v>2016</v>
      </c>
      <c r="D1033" s="16" t="s">
        <v>34</v>
      </c>
      <c r="E1033" s="17">
        <f>45220+600.09</f>
        <v>45820.09</v>
      </c>
    </row>
    <row r="1034" spans="1:5" x14ac:dyDescent="0.2">
      <c r="A1034" s="16" t="s">
        <v>57</v>
      </c>
      <c r="B1034" s="16" t="s">
        <v>54</v>
      </c>
      <c r="C1034" s="16">
        <v>2016</v>
      </c>
      <c r="D1034" s="16" t="s">
        <v>16</v>
      </c>
      <c r="E1034" s="17">
        <f>11430+1200.17</f>
        <v>12630.17</v>
      </c>
    </row>
    <row r="1035" spans="1:5" x14ac:dyDescent="0.2">
      <c r="A1035" s="16" t="s">
        <v>57</v>
      </c>
      <c r="B1035" s="16" t="s">
        <v>54</v>
      </c>
      <c r="C1035" s="16">
        <v>2016</v>
      </c>
      <c r="D1035" s="16" t="s">
        <v>35</v>
      </c>
      <c r="E1035" s="17">
        <f>7982199.91-66509.33</f>
        <v>7915690.5800000001</v>
      </c>
    </row>
    <row r="1036" spans="1:5" x14ac:dyDescent="0.2">
      <c r="A1036" s="16" t="s">
        <v>57</v>
      </c>
      <c r="B1036" s="16" t="s">
        <v>54</v>
      </c>
      <c r="C1036" s="16">
        <v>2016</v>
      </c>
      <c r="D1036" s="16" t="s">
        <v>15</v>
      </c>
      <c r="E1036" s="17">
        <f>2670+149.69</f>
        <v>2819.69</v>
      </c>
    </row>
    <row r="1037" spans="1:5" x14ac:dyDescent="0.2">
      <c r="A1037" s="16" t="s">
        <v>57</v>
      </c>
      <c r="B1037" s="16" t="s">
        <v>54</v>
      </c>
      <c r="C1037" s="16">
        <v>2016</v>
      </c>
      <c r="D1037" s="16" t="s">
        <v>17</v>
      </c>
      <c r="E1037" s="17">
        <f>1043830+678245.55+14155.32</f>
        <v>1736230.87</v>
      </c>
    </row>
    <row r="1038" spans="1:5" x14ac:dyDescent="0.2">
      <c r="A1038" s="16" t="s">
        <v>57</v>
      </c>
      <c r="B1038" s="16" t="s">
        <v>54</v>
      </c>
      <c r="C1038" s="16">
        <v>2016</v>
      </c>
      <c r="D1038" s="16" t="s">
        <v>0</v>
      </c>
      <c r="E1038" s="17">
        <f>89380+1325.19</f>
        <v>90705.19</v>
      </c>
    </row>
    <row r="1039" spans="1:5" x14ac:dyDescent="0.2">
      <c r="A1039" s="16" t="s">
        <v>57</v>
      </c>
      <c r="B1039" s="16" t="s">
        <v>54</v>
      </c>
      <c r="C1039" s="16">
        <v>2016</v>
      </c>
      <c r="D1039" s="16" t="s">
        <v>36</v>
      </c>
      <c r="E1039" s="17">
        <f>10840+1100.16</f>
        <v>11940.16</v>
      </c>
    </row>
    <row r="1040" spans="1:5" x14ac:dyDescent="0.2">
      <c r="A1040" s="16" t="s">
        <v>57</v>
      </c>
      <c r="B1040" s="16" t="s">
        <v>54</v>
      </c>
      <c r="C1040" s="16">
        <v>2016</v>
      </c>
      <c r="D1040" s="16" t="s">
        <v>37</v>
      </c>
      <c r="E1040" s="17">
        <f>7260+6869</f>
        <v>14129</v>
      </c>
    </row>
    <row r="1041" spans="1:5" x14ac:dyDescent="0.2">
      <c r="A1041" s="16" t="s">
        <v>57</v>
      </c>
      <c r="B1041" s="16" t="s">
        <v>54</v>
      </c>
      <c r="C1041" s="16">
        <v>2016</v>
      </c>
      <c r="D1041" s="16" t="s">
        <v>43</v>
      </c>
      <c r="E1041" s="17">
        <f>43530+12148.54</f>
        <v>55678.54</v>
      </c>
    </row>
    <row r="1042" spans="1:5" x14ac:dyDescent="0.2">
      <c r="A1042" s="16" t="s">
        <v>57</v>
      </c>
      <c r="B1042" s="16" t="s">
        <v>54</v>
      </c>
      <c r="C1042" s="16">
        <v>2016</v>
      </c>
      <c r="D1042" s="16" t="s">
        <v>38</v>
      </c>
      <c r="E1042" s="17">
        <f>360+3418.79</f>
        <v>3778.79</v>
      </c>
    </row>
    <row r="1043" spans="1:5" x14ac:dyDescent="0.2">
      <c r="A1043" s="16" t="s">
        <v>57</v>
      </c>
      <c r="B1043" s="16" t="s">
        <v>54</v>
      </c>
      <c r="C1043" s="16">
        <v>2016</v>
      </c>
      <c r="D1043" s="16" t="s">
        <v>39</v>
      </c>
      <c r="E1043" s="17">
        <f>4640+8535.06</f>
        <v>13175.06</v>
      </c>
    </row>
    <row r="1044" spans="1:5" x14ac:dyDescent="0.2">
      <c r="A1044" s="16" t="s">
        <v>57</v>
      </c>
      <c r="B1044" s="16" t="s">
        <v>54</v>
      </c>
      <c r="C1044" s="16">
        <v>2016</v>
      </c>
      <c r="D1044" s="16" t="s">
        <v>40</v>
      </c>
      <c r="E1044" s="17">
        <f>5430+30493.37</f>
        <v>35923.369999999995</v>
      </c>
    </row>
    <row r="1045" spans="1:5" x14ac:dyDescent="0.2">
      <c r="A1045" s="16" t="s">
        <v>57</v>
      </c>
      <c r="B1045" s="16" t="s">
        <v>54</v>
      </c>
      <c r="C1045" s="16">
        <v>2016</v>
      </c>
      <c r="D1045" s="16" t="s">
        <v>41</v>
      </c>
      <c r="E1045" s="17">
        <f>502260+29432.32</f>
        <v>531692.31999999995</v>
      </c>
    </row>
    <row r="1046" spans="1:5" x14ac:dyDescent="0.2">
      <c r="A1046" s="16" t="s">
        <v>57</v>
      </c>
      <c r="B1046" s="16" t="s">
        <v>54</v>
      </c>
      <c r="C1046" s="16">
        <v>2016</v>
      </c>
      <c r="D1046" s="16" t="s">
        <v>21</v>
      </c>
      <c r="E1046" s="17">
        <f>3970+27733.08+165.95</f>
        <v>31869.030000000002</v>
      </c>
    </row>
    <row r="1047" spans="1:5" x14ac:dyDescent="0.2">
      <c r="A1047" s="16" t="s">
        <v>47</v>
      </c>
      <c r="B1047" s="16" t="s">
        <v>3</v>
      </c>
      <c r="C1047" s="16">
        <v>2016</v>
      </c>
      <c r="D1047" s="16" t="s">
        <v>19</v>
      </c>
      <c r="E1047" s="17">
        <v>17500</v>
      </c>
    </row>
    <row r="1048" spans="1:5" x14ac:dyDescent="0.2">
      <c r="A1048" s="16" t="s">
        <v>47</v>
      </c>
      <c r="B1048" s="16" t="s">
        <v>4</v>
      </c>
      <c r="C1048" s="16">
        <v>2016</v>
      </c>
      <c r="D1048" s="16" t="s">
        <v>1</v>
      </c>
      <c r="E1048" s="17">
        <v>122283</v>
      </c>
    </row>
    <row r="1049" spans="1:5" x14ac:dyDescent="0.2">
      <c r="A1049" s="16" t="s">
        <v>47</v>
      </c>
      <c r="B1049" s="16" t="s">
        <v>4</v>
      </c>
      <c r="C1049" s="16">
        <v>2016</v>
      </c>
      <c r="D1049" s="16" t="s">
        <v>29</v>
      </c>
      <c r="E1049" s="17">
        <v>38830</v>
      </c>
    </row>
    <row r="1050" spans="1:5" x14ac:dyDescent="0.2">
      <c r="A1050" s="16" t="s">
        <v>47</v>
      </c>
      <c r="B1050" s="16" t="s">
        <v>4</v>
      </c>
      <c r="C1050" s="16">
        <v>2016</v>
      </c>
      <c r="D1050" s="16" t="s">
        <v>31</v>
      </c>
      <c r="E1050" s="17">
        <v>194200</v>
      </c>
    </row>
    <row r="1051" spans="1:5" x14ac:dyDescent="0.2">
      <c r="A1051" s="16" t="s">
        <v>47</v>
      </c>
      <c r="B1051" s="16" t="s">
        <v>4</v>
      </c>
      <c r="C1051" s="16">
        <v>2016</v>
      </c>
      <c r="D1051" s="16" t="s">
        <v>34</v>
      </c>
      <c r="E1051" s="17">
        <v>660850</v>
      </c>
    </row>
    <row r="1052" spans="1:5" x14ac:dyDescent="0.2">
      <c r="A1052" s="16" t="s">
        <v>47</v>
      </c>
      <c r="B1052" s="16" t="s">
        <v>4</v>
      </c>
      <c r="C1052" s="16">
        <v>2016</v>
      </c>
      <c r="D1052" s="16" t="s">
        <v>35</v>
      </c>
      <c r="E1052" s="17">
        <v>628427</v>
      </c>
    </row>
    <row r="1053" spans="1:5" x14ac:dyDescent="0.2">
      <c r="A1053" s="16" t="s">
        <v>47</v>
      </c>
      <c r="B1053" s="16" t="s">
        <v>45</v>
      </c>
      <c r="C1053" s="16">
        <v>2016</v>
      </c>
      <c r="D1053" s="16" t="s">
        <v>19</v>
      </c>
      <c r="E1053" s="17">
        <v>142405</v>
      </c>
    </row>
    <row r="1054" spans="1:5" x14ac:dyDescent="0.2">
      <c r="A1054" s="16" t="s">
        <v>47</v>
      </c>
      <c r="B1054" s="16" t="s">
        <v>45</v>
      </c>
      <c r="C1054" s="16">
        <v>2016</v>
      </c>
      <c r="D1054" s="16" t="s">
        <v>31</v>
      </c>
      <c r="E1054" s="17">
        <v>117672.5</v>
      </c>
    </row>
    <row r="1055" spans="1:5" x14ac:dyDescent="0.2">
      <c r="A1055" s="16" t="s">
        <v>47</v>
      </c>
      <c r="B1055" s="16" t="s">
        <v>45</v>
      </c>
      <c r="C1055" s="16">
        <v>2016</v>
      </c>
      <c r="D1055" s="16" t="s">
        <v>34</v>
      </c>
      <c r="E1055" s="17">
        <v>746000</v>
      </c>
    </row>
    <row r="1056" spans="1:5" x14ac:dyDescent="0.2">
      <c r="A1056" s="16" t="s">
        <v>47</v>
      </c>
      <c r="B1056" s="16" t="s">
        <v>45</v>
      </c>
      <c r="C1056" s="16">
        <v>2016</v>
      </c>
      <c r="D1056" s="16" t="s">
        <v>35</v>
      </c>
      <c r="E1056" s="17">
        <v>132858</v>
      </c>
    </row>
    <row r="1057" spans="1:5" x14ac:dyDescent="0.2">
      <c r="A1057" s="16" t="s">
        <v>47</v>
      </c>
      <c r="B1057" s="16" t="s">
        <v>13</v>
      </c>
      <c r="C1057" s="16">
        <v>2016</v>
      </c>
      <c r="D1057" s="16" t="s">
        <v>18</v>
      </c>
      <c r="E1057" s="17">
        <v>80000</v>
      </c>
    </row>
    <row r="1058" spans="1:5" x14ac:dyDescent="0.2">
      <c r="A1058" s="16" t="s">
        <v>47</v>
      </c>
      <c r="B1058" s="16" t="s">
        <v>13</v>
      </c>
      <c r="C1058" s="16">
        <v>2016</v>
      </c>
      <c r="D1058" s="16" t="s">
        <v>28</v>
      </c>
      <c r="E1058" s="17">
        <v>45800</v>
      </c>
    </row>
    <row r="1059" spans="1:5" x14ac:dyDescent="0.2">
      <c r="A1059" s="16" t="s">
        <v>47</v>
      </c>
      <c r="B1059" s="16" t="s">
        <v>13</v>
      </c>
      <c r="C1059" s="16">
        <v>2016</v>
      </c>
      <c r="D1059" s="16" t="s">
        <v>31</v>
      </c>
      <c r="E1059" s="17">
        <v>19663.5</v>
      </c>
    </row>
    <row r="1060" spans="1:5" x14ac:dyDescent="0.2">
      <c r="A1060" s="16" t="s">
        <v>47</v>
      </c>
      <c r="B1060" s="16" t="s">
        <v>13</v>
      </c>
      <c r="C1060" s="16">
        <v>2016</v>
      </c>
      <c r="D1060" s="16" t="s">
        <v>35</v>
      </c>
      <c r="E1060" s="17">
        <v>1632198</v>
      </c>
    </row>
    <row r="1061" spans="1:5" x14ac:dyDescent="0.2">
      <c r="A1061" s="16" t="s">
        <v>47</v>
      </c>
      <c r="B1061" s="16" t="s">
        <v>52</v>
      </c>
      <c r="C1061" s="16">
        <v>2016</v>
      </c>
      <c r="D1061" s="16" t="s">
        <v>19</v>
      </c>
      <c r="E1061" s="17">
        <v>474412</v>
      </c>
    </row>
    <row r="1062" spans="1:5" x14ac:dyDescent="0.2">
      <c r="A1062" s="16" t="s">
        <v>47</v>
      </c>
      <c r="B1062" s="16" t="s">
        <v>52</v>
      </c>
      <c r="C1062" s="16">
        <v>2016</v>
      </c>
      <c r="D1062" s="16" t="s">
        <v>28</v>
      </c>
      <c r="E1062" s="17">
        <v>13670000</v>
      </c>
    </row>
    <row r="1063" spans="1:5" x14ac:dyDescent="0.2">
      <c r="A1063" s="16" t="s">
        <v>47</v>
      </c>
      <c r="B1063" s="16" t="s">
        <v>52</v>
      </c>
      <c r="C1063" s="16">
        <v>2016</v>
      </c>
      <c r="D1063" s="16" t="s">
        <v>31</v>
      </c>
      <c r="E1063" s="17">
        <v>20812</v>
      </c>
    </row>
    <row r="1064" spans="1:5" x14ac:dyDescent="0.2">
      <c r="A1064" s="16" t="s">
        <v>47</v>
      </c>
      <c r="B1064" s="16" t="s">
        <v>52</v>
      </c>
      <c r="C1064" s="16">
        <v>2016</v>
      </c>
      <c r="D1064" s="16" t="s">
        <v>35</v>
      </c>
      <c r="E1064" s="17">
        <v>8797415.5299999993</v>
      </c>
    </row>
    <row r="1065" spans="1:5" x14ac:dyDescent="0.2">
      <c r="A1065" s="16" t="s">
        <v>47</v>
      </c>
      <c r="B1065" s="16" t="s">
        <v>52</v>
      </c>
      <c r="C1065" s="16">
        <v>2016</v>
      </c>
      <c r="D1065" s="16" t="s">
        <v>1</v>
      </c>
      <c r="E1065" s="17">
        <v>83299.899999999994</v>
      </c>
    </row>
    <row r="1066" spans="1:5" x14ac:dyDescent="0.2">
      <c r="A1066" s="16" t="s">
        <v>47</v>
      </c>
      <c r="B1066" s="16" t="s">
        <v>55</v>
      </c>
      <c r="C1066" s="16">
        <v>2016</v>
      </c>
      <c r="D1066" s="16" t="s">
        <v>19</v>
      </c>
      <c r="E1066" s="17">
        <v>82671</v>
      </c>
    </row>
    <row r="1067" spans="1:5" x14ac:dyDescent="0.2">
      <c r="A1067" s="16" t="s">
        <v>47</v>
      </c>
      <c r="B1067" s="16" t="s">
        <v>55</v>
      </c>
      <c r="C1067" s="16">
        <v>2016</v>
      </c>
      <c r="D1067" s="16" t="s">
        <v>35</v>
      </c>
      <c r="E1067" s="17">
        <v>1685650</v>
      </c>
    </row>
    <row r="1068" spans="1:5" x14ac:dyDescent="0.2">
      <c r="A1068" s="16" t="s">
        <v>47</v>
      </c>
      <c r="B1068" s="16" t="s">
        <v>44</v>
      </c>
      <c r="C1068" s="16">
        <v>2016</v>
      </c>
      <c r="D1068" s="16" t="s">
        <v>1</v>
      </c>
      <c r="E1068" s="17">
        <v>2372.25</v>
      </c>
    </row>
    <row r="1069" spans="1:5" x14ac:dyDescent="0.2">
      <c r="A1069" s="16" t="s">
        <v>47</v>
      </c>
      <c r="B1069" s="16" t="s">
        <v>44</v>
      </c>
      <c r="C1069" s="16">
        <v>2016</v>
      </c>
      <c r="D1069" s="16" t="s">
        <v>31</v>
      </c>
      <c r="E1069" s="17">
        <v>22608</v>
      </c>
    </row>
    <row r="1070" spans="1:5" x14ac:dyDescent="0.2">
      <c r="A1070" s="16" t="s">
        <v>47</v>
      </c>
      <c r="B1070" s="16" t="s">
        <v>46</v>
      </c>
      <c r="C1070" s="16">
        <v>2016</v>
      </c>
      <c r="D1070" s="16" t="s">
        <v>25</v>
      </c>
      <c r="E1070" s="17">
        <v>3412</v>
      </c>
    </row>
    <row r="1071" spans="1:5" x14ac:dyDescent="0.2">
      <c r="A1071" s="16" t="s">
        <v>47</v>
      </c>
      <c r="B1071" s="16" t="s">
        <v>51</v>
      </c>
      <c r="C1071" s="16">
        <v>2016</v>
      </c>
      <c r="D1071" s="16" t="s">
        <v>25</v>
      </c>
      <c r="E1071" s="17">
        <v>6684</v>
      </c>
    </row>
    <row r="1072" spans="1:5" x14ac:dyDescent="0.2">
      <c r="A1072" s="16" t="s">
        <v>47</v>
      </c>
      <c r="B1072" s="16" t="s">
        <v>51</v>
      </c>
      <c r="C1072" s="16">
        <v>2016</v>
      </c>
      <c r="D1072" s="16" t="s">
        <v>35</v>
      </c>
      <c r="E1072" s="17">
        <v>175899</v>
      </c>
    </row>
    <row r="1073" spans="1:5" x14ac:dyDescent="0.2">
      <c r="A1073" s="16" t="s">
        <v>47</v>
      </c>
      <c r="B1073" s="16" t="s">
        <v>51</v>
      </c>
      <c r="C1073" s="16">
        <v>2016</v>
      </c>
      <c r="D1073" s="16" t="s">
        <v>0</v>
      </c>
      <c r="E1073" s="17">
        <v>6212.5</v>
      </c>
    </row>
    <row r="1074" spans="1:5" x14ac:dyDescent="0.2">
      <c r="A1074" s="16" t="s">
        <v>47</v>
      </c>
      <c r="B1074" s="16" t="s">
        <v>51</v>
      </c>
      <c r="C1074" s="16">
        <v>2016</v>
      </c>
      <c r="D1074" s="16" t="s">
        <v>37</v>
      </c>
      <c r="E1074" s="17">
        <v>4700</v>
      </c>
    </row>
    <row r="1075" spans="1:5" x14ac:dyDescent="0.2">
      <c r="A1075" s="16" t="s">
        <v>47</v>
      </c>
      <c r="B1075" s="16" t="s">
        <v>48</v>
      </c>
      <c r="C1075" s="16">
        <v>2016</v>
      </c>
      <c r="D1075" s="16" t="s">
        <v>21</v>
      </c>
      <c r="E1075" s="17">
        <v>74449</v>
      </c>
    </row>
    <row r="1076" spans="1:5" x14ac:dyDescent="0.2">
      <c r="A1076" s="16" t="s">
        <v>47</v>
      </c>
      <c r="B1076" s="16" t="s">
        <v>54</v>
      </c>
      <c r="C1076" s="16">
        <v>2016</v>
      </c>
      <c r="D1076" s="16" t="s">
        <v>1</v>
      </c>
      <c r="E1076" s="17">
        <v>110293356</v>
      </c>
    </row>
    <row r="1077" spans="1:5" x14ac:dyDescent="0.2">
      <c r="A1077" s="16" t="s">
        <v>47</v>
      </c>
      <c r="B1077" s="16" t="s">
        <v>54</v>
      </c>
      <c r="C1077" s="16">
        <v>2016</v>
      </c>
      <c r="D1077" s="16" t="s">
        <v>35</v>
      </c>
      <c r="E1077" s="17">
        <v>7598171</v>
      </c>
    </row>
    <row r="1078" spans="1:5" x14ac:dyDescent="0.2">
      <c r="A1078" s="16" t="s">
        <v>47</v>
      </c>
      <c r="B1078" s="16" t="s">
        <v>54</v>
      </c>
      <c r="C1078" s="16">
        <v>2016</v>
      </c>
      <c r="D1078" s="16" t="s">
        <v>31</v>
      </c>
      <c r="E1078" s="17">
        <v>134910</v>
      </c>
    </row>
    <row r="1079" spans="1:5" x14ac:dyDescent="0.2">
      <c r="A1079" s="16" t="s">
        <v>47</v>
      </c>
      <c r="B1079" s="16" t="s">
        <v>53</v>
      </c>
      <c r="C1079" s="16">
        <v>2016</v>
      </c>
      <c r="D1079" s="16" t="s">
        <v>34</v>
      </c>
      <c r="E1079" s="17">
        <v>13000</v>
      </c>
    </row>
    <row r="1080" spans="1:5" x14ac:dyDescent="0.2">
      <c r="A1080" s="16" t="s">
        <v>47</v>
      </c>
      <c r="B1080" s="16" t="s">
        <v>53</v>
      </c>
      <c r="C1080" s="16">
        <v>2016</v>
      </c>
      <c r="D1080" s="16" t="s">
        <v>35</v>
      </c>
      <c r="E1080" s="17">
        <v>2049353</v>
      </c>
    </row>
    <row r="1081" spans="1:5" x14ac:dyDescent="0.2">
      <c r="A1081" s="2"/>
      <c r="B1081" s="2"/>
      <c r="C1081" s="2"/>
      <c r="D1081" s="2"/>
      <c r="E1081" s="14"/>
    </row>
    <row r="1082" spans="1:5" x14ac:dyDescent="0.2">
      <c r="A1082" s="2"/>
      <c r="B1082" s="2"/>
      <c r="C1082" s="2"/>
      <c r="D1082" s="2"/>
      <c r="E1082" s="14"/>
    </row>
    <row r="1083" spans="1:5" x14ac:dyDescent="0.2">
      <c r="A1083" s="1" t="s">
        <v>11</v>
      </c>
      <c r="B1083" s="16" t="s">
        <v>3</v>
      </c>
      <c r="C1083" s="16">
        <v>2015</v>
      </c>
      <c r="D1083" s="16" t="s">
        <v>35</v>
      </c>
      <c r="E1083" s="17">
        <v>954670</v>
      </c>
    </row>
    <row r="1084" spans="1:5" x14ac:dyDescent="0.2">
      <c r="A1084" s="1" t="s">
        <v>11</v>
      </c>
      <c r="B1084" s="16" t="s">
        <v>45</v>
      </c>
      <c r="C1084" s="16">
        <v>2015</v>
      </c>
      <c r="D1084" s="16" t="s">
        <v>34</v>
      </c>
      <c r="E1084" s="17">
        <v>99200</v>
      </c>
    </row>
    <row r="1085" spans="1:5" x14ac:dyDescent="0.2">
      <c r="A1085" s="1" t="s">
        <v>11</v>
      </c>
      <c r="B1085" s="16" t="s">
        <v>13</v>
      </c>
      <c r="C1085" s="16">
        <v>2015</v>
      </c>
      <c r="D1085" s="16" t="s">
        <v>1</v>
      </c>
      <c r="E1085" s="17">
        <v>107018</v>
      </c>
    </row>
    <row r="1086" spans="1:5" x14ac:dyDescent="0.2">
      <c r="A1086" s="1" t="s">
        <v>11</v>
      </c>
      <c r="B1086" s="1" t="s">
        <v>13</v>
      </c>
      <c r="C1086" s="1">
        <v>2015</v>
      </c>
      <c r="D1086" s="1" t="s">
        <v>25</v>
      </c>
      <c r="E1086" s="18">
        <v>27069</v>
      </c>
    </row>
    <row r="1087" spans="1:5" x14ac:dyDescent="0.2">
      <c r="A1087" s="1" t="s">
        <v>11</v>
      </c>
      <c r="B1087" s="16" t="s">
        <v>13</v>
      </c>
      <c r="C1087" s="16">
        <v>2015</v>
      </c>
      <c r="D1087" s="16" t="s">
        <v>35</v>
      </c>
      <c r="E1087" s="18">
        <v>137874</v>
      </c>
    </row>
    <row r="1088" spans="1:5" x14ac:dyDescent="0.2">
      <c r="A1088" s="1" t="s">
        <v>11</v>
      </c>
      <c r="B1088" s="16" t="s">
        <v>13</v>
      </c>
      <c r="C1088" s="16">
        <v>2015</v>
      </c>
      <c r="D1088" s="16" t="s">
        <v>0</v>
      </c>
      <c r="E1088" s="17">
        <v>18177.8</v>
      </c>
    </row>
    <row r="1089" spans="1:5" x14ac:dyDescent="0.2">
      <c r="A1089" s="1" t="s">
        <v>11</v>
      </c>
      <c r="B1089" s="16" t="s">
        <v>52</v>
      </c>
      <c r="C1089" s="16">
        <v>2015</v>
      </c>
      <c r="D1089" s="16" t="s">
        <v>34</v>
      </c>
      <c r="E1089" s="17">
        <v>148800</v>
      </c>
    </row>
    <row r="1090" spans="1:5" x14ac:dyDescent="0.2">
      <c r="A1090" s="1" t="s">
        <v>11</v>
      </c>
      <c r="B1090" s="16" t="s">
        <v>44</v>
      </c>
      <c r="C1090" s="16">
        <v>2015</v>
      </c>
      <c r="D1090" s="16" t="s">
        <v>29</v>
      </c>
      <c r="E1090" s="17">
        <v>4405676</v>
      </c>
    </row>
    <row r="1091" spans="1:5" x14ac:dyDescent="0.2">
      <c r="A1091" s="1" t="s">
        <v>11</v>
      </c>
      <c r="B1091" s="16" t="s">
        <v>49</v>
      </c>
      <c r="C1091" s="16">
        <v>2015</v>
      </c>
      <c r="D1091" s="16" t="s">
        <v>21</v>
      </c>
      <c r="E1091" s="17">
        <v>64148</v>
      </c>
    </row>
    <row r="1092" spans="1:5" x14ac:dyDescent="0.2">
      <c r="A1092" s="1" t="s">
        <v>11</v>
      </c>
      <c r="B1092" s="16" t="s">
        <v>46</v>
      </c>
      <c r="C1092" s="16">
        <v>2015</v>
      </c>
      <c r="D1092" s="16" t="s">
        <v>20</v>
      </c>
      <c r="E1092" s="17">
        <v>65386</v>
      </c>
    </row>
    <row r="1093" spans="1:5" x14ac:dyDescent="0.2">
      <c r="A1093" s="1" t="s">
        <v>11</v>
      </c>
      <c r="B1093" s="16" t="s">
        <v>51</v>
      </c>
      <c r="C1093" s="16">
        <v>2015</v>
      </c>
      <c r="D1093" s="16" t="s">
        <v>17</v>
      </c>
      <c r="E1093" s="17">
        <v>79822</v>
      </c>
    </row>
    <row r="1094" spans="1:5" x14ac:dyDescent="0.2">
      <c r="A1094" s="1" t="s">
        <v>11</v>
      </c>
      <c r="B1094" s="16" t="s">
        <v>51</v>
      </c>
      <c r="C1094" s="16">
        <v>2015</v>
      </c>
      <c r="D1094" s="16" t="s">
        <v>0</v>
      </c>
      <c r="E1094" s="17">
        <v>91501.33</v>
      </c>
    </row>
    <row r="1095" spans="1:5" x14ac:dyDescent="0.2">
      <c r="A1095" s="1" t="s">
        <v>11</v>
      </c>
      <c r="B1095" s="16" t="s">
        <v>48</v>
      </c>
      <c r="C1095" s="16">
        <v>2015</v>
      </c>
      <c r="D1095" s="16" t="s">
        <v>21</v>
      </c>
      <c r="E1095" s="17">
        <v>957190</v>
      </c>
    </row>
    <row r="1096" spans="1:5" x14ac:dyDescent="0.2">
      <c r="A1096" s="1" t="s">
        <v>57</v>
      </c>
      <c r="B1096" s="16" t="s">
        <v>3</v>
      </c>
      <c r="C1096" s="16">
        <v>2015</v>
      </c>
      <c r="D1096" s="16" t="s">
        <v>1</v>
      </c>
      <c r="E1096" s="17">
        <v>159552.01999999999</v>
      </c>
    </row>
    <row r="1097" spans="1:5" x14ac:dyDescent="0.2">
      <c r="A1097" s="1" t="s">
        <v>57</v>
      </c>
      <c r="B1097" s="16" t="s">
        <v>3</v>
      </c>
      <c r="C1097" s="16">
        <v>2015</v>
      </c>
      <c r="D1097" s="16" t="s">
        <v>19</v>
      </c>
      <c r="E1097" s="17">
        <v>114000</v>
      </c>
    </row>
    <row r="1098" spans="1:5" x14ac:dyDescent="0.2">
      <c r="A1098" s="1" t="s">
        <v>57</v>
      </c>
      <c r="B1098" s="16" t="s">
        <v>3</v>
      </c>
      <c r="C1098" s="16">
        <v>2015</v>
      </c>
      <c r="D1098" s="16" t="s">
        <v>29</v>
      </c>
      <c r="E1098" s="17">
        <v>22000</v>
      </c>
    </row>
    <row r="1099" spans="1:5" x14ac:dyDescent="0.2">
      <c r="A1099" s="1" t="s">
        <v>57</v>
      </c>
      <c r="B1099" s="16" t="s">
        <v>3</v>
      </c>
      <c r="C1099" s="16">
        <v>2015</v>
      </c>
      <c r="D1099" s="16" t="s">
        <v>35</v>
      </c>
      <c r="E1099" s="17">
        <v>4381248.33</v>
      </c>
    </row>
    <row r="1100" spans="1:5" x14ac:dyDescent="0.2">
      <c r="A1100" s="1" t="s">
        <v>57</v>
      </c>
      <c r="B1100" s="16" t="s">
        <v>4</v>
      </c>
      <c r="C1100" s="16">
        <v>2015</v>
      </c>
      <c r="D1100" s="16" t="s">
        <v>22</v>
      </c>
      <c r="E1100" s="17">
        <v>30962.5</v>
      </c>
    </row>
    <row r="1101" spans="1:5" x14ac:dyDescent="0.2">
      <c r="A1101" s="1" t="s">
        <v>57</v>
      </c>
      <c r="B1101" s="16" t="s">
        <v>4</v>
      </c>
      <c r="C1101" s="16">
        <v>2015</v>
      </c>
      <c r="D1101" s="16" t="s">
        <v>1</v>
      </c>
      <c r="E1101" s="17">
        <v>125521.16</v>
      </c>
    </row>
    <row r="1102" spans="1:5" x14ac:dyDescent="0.2">
      <c r="A1102" s="1" t="s">
        <v>57</v>
      </c>
      <c r="B1102" s="16" t="s">
        <v>4</v>
      </c>
      <c r="C1102" s="16">
        <v>2015</v>
      </c>
      <c r="D1102" s="16" t="s">
        <v>25</v>
      </c>
      <c r="E1102" s="17">
        <v>594</v>
      </c>
    </row>
    <row r="1103" spans="1:5" x14ac:dyDescent="0.2">
      <c r="A1103" s="1" t="s">
        <v>57</v>
      </c>
      <c r="B1103" s="16" t="s">
        <v>4</v>
      </c>
      <c r="C1103" s="16">
        <v>2015</v>
      </c>
      <c r="D1103" s="16" t="s">
        <v>19</v>
      </c>
      <c r="E1103" s="17">
        <v>654131</v>
      </c>
    </row>
    <row r="1104" spans="1:5" x14ac:dyDescent="0.2">
      <c r="A1104" s="1" t="s">
        <v>57</v>
      </c>
      <c r="B1104" s="16" t="s">
        <v>4</v>
      </c>
      <c r="C1104" s="16">
        <v>2015</v>
      </c>
      <c r="D1104" s="16" t="s">
        <v>28</v>
      </c>
      <c r="E1104" s="17">
        <v>101000</v>
      </c>
    </row>
    <row r="1105" spans="1:5" x14ac:dyDescent="0.2">
      <c r="A1105" s="16" t="s">
        <v>57</v>
      </c>
      <c r="B1105" s="16" t="s">
        <v>4</v>
      </c>
      <c r="C1105" s="16">
        <v>2015</v>
      </c>
      <c r="D1105" s="16" t="s">
        <v>29</v>
      </c>
      <c r="E1105" s="17">
        <v>15232</v>
      </c>
    </row>
    <row r="1106" spans="1:5" x14ac:dyDescent="0.2">
      <c r="A1106" s="1" t="s">
        <v>57</v>
      </c>
      <c r="B1106" s="16" t="s">
        <v>4</v>
      </c>
      <c r="C1106" s="16">
        <v>2015</v>
      </c>
      <c r="D1106" s="16" t="s">
        <v>31</v>
      </c>
      <c r="E1106" s="17">
        <v>1000</v>
      </c>
    </row>
    <row r="1107" spans="1:5" x14ac:dyDescent="0.2">
      <c r="A1107" s="1" t="s">
        <v>57</v>
      </c>
      <c r="B1107" s="16" t="s">
        <v>4</v>
      </c>
      <c r="C1107" s="16">
        <v>2015</v>
      </c>
      <c r="D1107" s="16" t="s">
        <v>35</v>
      </c>
      <c r="E1107" s="17">
        <v>1016690.3</v>
      </c>
    </row>
    <row r="1108" spans="1:5" x14ac:dyDescent="0.2">
      <c r="A1108" s="1" t="s">
        <v>57</v>
      </c>
      <c r="B1108" s="16" t="s">
        <v>4</v>
      </c>
      <c r="C1108" s="16">
        <v>2015</v>
      </c>
      <c r="D1108" s="16" t="s">
        <v>37</v>
      </c>
      <c r="E1108" s="17">
        <v>20018</v>
      </c>
    </row>
    <row r="1109" spans="1:5" x14ac:dyDescent="0.2">
      <c r="A1109" s="1" t="s">
        <v>57</v>
      </c>
      <c r="B1109" s="1" t="s">
        <v>45</v>
      </c>
      <c r="C1109" s="1">
        <v>2015</v>
      </c>
      <c r="D1109" s="1" t="s">
        <v>12</v>
      </c>
      <c r="E1109" s="18">
        <v>48933.54</v>
      </c>
    </row>
    <row r="1110" spans="1:5" x14ac:dyDescent="0.2">
      <c r="A1110" s="1" t="s">
        <v>57</v>
      </c>
      <c r="B1110" s="16" t="s">
        <v>45</v>
      </c>
      <c r="C1110" s="16">
        <v>2015</v>
      </c>
      <c r="D1110" s="16" t="s">
        <v>1</v>
      </c>
      <c r="E1110" s="17">
        <v>67551.11</v>
      </c>
    </row>
    <row r="1111" spans="1:5" x14ac:dyDescent="0.2">
      <c r="A1111" s="1" t="s">
        <v>57</v>
      </c>
      <c r="B1111" s="16" t="s">
        <v>45</v>
      </c>
      <c r="C1111" s="16">
        <v>2015</v>
      </c>
      <c r="D1111" s="16" t="s">
        <v>19</v>
      </c>
      <c r="E1111" s="17">
        <v>162500</v>
      </c>
    </row>
    <row r="1112" spans="1:5" x14ac:dyDescent="0.2">
      <c r="A1112" s="1" t="s">
        <v>57</v>
      </c>
      <c r="B1112" s="16" t="s">
        <v>45</v>
      </c>
      <c r="C1112" s="16">
        <v>2015</v>
      </c>
      <c r="D1112" s="16" t="s">
        <v>28</v>
      </c>
      <c r="E1112" s="17">
        <v>1425800</v>
      </c>
    </row>
    <row r="1113" spans="1:5" x14ac:dyDescent="0.2">
      <c r="A1113" s="16" t="s">
        <v>57</v>
      </c>
      <c r="B1113" s="16" t="s">
        <v>45</v>
      </c>
      <c r="C1113" s="16">
        <v>2015</v>
      </c>
      <c r="D1113" s="16" t="s">
        <v>29</v>
      </c>
      <c r="E1113" s="17">
        <v>47226.86</v>
      </c>
    </row>
    <row r="1114" spans="1:5" x14ac:dyDescent="0.2">
      <c r="A1114" s="1" t="s">
        <v>57</v>
      </c>
      <c r="B1114" s="16" t="s">
        <v>45</v>
      </c>
      <c r="C1114" s="16">
        <v>2015</v>
      </c>
      <c r="D1114" s="16" t="s">
        <v>31</v>
      </c>
      <c r="E1114" s="17">
        <v>333851.03999999998</v>
      </c>
    </row>
    <row r="1115" spans="1:5" x14ac:dyDescent="0.2">
      <c r="A1115" s="1" t="s">
        <v>57</v>
      </c>
      <c r="B1115" s="16" t="s">
        <v>45</v>
      </c>
      <c r="C1115" s="16">
        <v>2015</v>
      </c>
      <c r="D1115" s="16" t="s">
        <v>20</v>
      </c>
      <c r="E1115" s="17">
        <v>867.44</v>
      </c>
    </row>
    <row r="1116" spans="1:5" x14ac:dyDescent="0.2">
      <c r="A1116" s="1" t="s">
        <v>57</v>
      </c>
      <c r="B1116" s="1" t="s">
        <v>45</v>
      </c>
      <c r="C1116" s="1">
        <v>2015</v>
      </c>
      <c r="D1116" s="1" t="s">
        <v>14</v>
      </c>
      <c r="E1116" s="18">
        <v>154.1</v>
      </c>
    </row>
    <row r="1117" spans="1:5" x14ac:dyDescent="0.2">
      <c r="A1117" s="1" t="s">
        <v>57</v>
      </c>
      <c r="B1117" s="16" t="s">
        <v>45</v>
      </c>
      <c r="C1117" s="16">
        <v>2015</v>
      </c>
      <c r="D1117" s="16" t="s">
        <v>66</v>
      </c>
      <c r="E1117" s="17">
        <v>7511</v>
      </c>
    </row>
    <row r="1118" spans="1:5" x14ac:dyDescent="0.2">
      <c r="A1118" s="1" t="s">
        <v>57</v>
      </c>
      <c r="B1118" s="16" t="s">
        <v>45</v>
      </c>
      <c r="C1118" s="16">
        <v>2015</v>
      </c>
      <c r="D1118" s="16" t="s">
        <v>34</v>
      </c>
      <c r="E1118" s="17">
        <v>263100</v>
      </c>
    </row>
    <row r="1119" spans="1:5" x14ac:dyDescent="0.2">
      <c r="A1119" s="1" t="s">
        <v>57</v>
      </c>
      <c r="B1119" s="16" t="s">
        <v>45</v>
      </c>
      <c r="C1119" s="16">
        <v>2015</v>
      </c>
      <c r="D1119" s="16" t="s">
        <v>35</v>
      </c>
      <c r="E1119" s="17">
        <v>618854</v>
      </c>
    </row>
    <row r="1120" spans="1:5" x14ac:dyDescent="0.2">
      <c r="A1120" s="1" t="s">
        <v>57</v>
      </c>
      <c r="B1120" s="16" t="s">
        <v>45</v>
      </c>
      <c r="C1120" s="16">
        <v>2015</v>
      </c>
      <c r="D1120" s="16" t="s">
        <v>17</v>
      </c>
      <c r="E1120" s="17">
        <v>8966.92</v>
      </c>
    </row>
    <row r="1121" spans="1:5" x14ac:dyDescent="0.2">
      <c r="A1121" s="1" t="s">
        <v>57</v>
      </c>
      <c r="B1121" s="16" t="s">
        <v>45</v>
      </c>
      <c r="C1121" s="16">
        <v>2015</v>
      </c>
      <c r="D1121" s="16" t="s">
        <v>0</v>
      </c>
      <c r="E1121" s="17">
        <v>247811.06</v>
      </c>
    </row>
    <row r="1122" spans="1:5" x14ac:dyDescent="0.2">
      <c r="A1122" s="1" t="s">
        <v>57</v>
      </c>
      <c r="B1122" s="16" t="s">
        <v>45</v>
      </c>
      <c r="C1122" s="16">
        <v>2015</v>
      </c>
      <c r="D1122" s="16" t="s">
        <v>37</v>
      </c>
      <c r="E1122" s="17">
        <v>1242.07</v>
      </c>
    </row>
    <row r="1123" spans="1:5" x14ac:dyDescent="0.2">
      <c r="A1123" s="1" t="s">
        <v>57</v>
      </c>
      <c r="B1123" s="16" t="s">
        <v>45</v>
      </c>
      <c r="C1123" s="16">
        <v>2015</v>
      </c>
      <c r="D1123" s="16" t="s">
        <v>41</v>
      </c>
      <c r="E1123" s="17">
        <v>67</v>
      </c>
    </row>
    <row r="1124" spans="1:5" x14ac:dyDescent="0.2">
      <c r="A1124" s="1" t="s">
        <v>57</v>
      </c>
      <c r="B1124" s="1" t="s">
        <v>13</v>
      </c>
      <c r="C1124" s="1">
        <v>2015</v>
      </c>
      <c r="D1124" s="1" t="s">
        <v>22</v>
      </c>
      <c r="E1124" s="18">
        <v>2058.12</v>
      </c>
    </row>
    <row r="1125" spans="1:5" x14ac:dyDescent="0.2">
      <c r="A1125" s="1" t="s">
        <v>57</v>
      </c>
      <c r="B1125" s="1" t="s">
        <v>13</v>
      </c>
      <c r="C1125" s="1">
        <v>2015</v>
      </c>
      <c r="D1125" s="1" t="s">
        <v>23</v>
      </c>
      <c r="E1125" s="18">
        <v>146.29</v>
      </c>
    </row>
    <row r="1126" spans="1:5" x14ac:dyDescent="0.2">
      <c r="A1126" s="1" t="s">
        <v>57</v>
      </c>
      <c r="B1126" s="1" t="s">
        <v>13</v>
      </c>
      <c r="C1126" s="1">
        <v>2015</v>
      </c>
      <c r="D1126" s="1" t="s">
        <v>12</v>
      </c>
      <c r="E1126" s="18">
        <v>196222.07</v>
      </c>
    </row>
    <row r="1127" spans="1:5" x14ac:dyDescent="0.2">
      <c r="A1127" s="1" t="s">
        <v>57</v>
      </c>
      <c r="B1127" s="16" t="s">
        <v>13</v>
      </c>
      <c r="C1127" s="16">
        <v>2015</v>
      </c>
      <c r="D1127" s="16" t="s">
        <v>1</v>
      </c>
      <c r="E1127" s="17">
        <v>512929.79</v>
      </c>
    </row>
    <row r="1128" spans="1:5" x14ac:dyDescent="0.2">
      <c r="A1128" s="1" t="s">
        <v>57</v>
      </c>
      <c r="B1128" s="1" t="s">
        <v>13</v>
      </c>
      <c r="C1128" s="1">
        <v>2015</v>
      </c>
      <c r="D1128" s="1" t="s">
        <v>18</v>
      </c>
      <c r="E1128" s="18">
        <v>8947.4500000000007</v>
      </c>
    </row>
    <row r="1129" spans="1:5" x14ac:dyDescent="0.2">
      <c r="A1129" s="1" t="s">
        <v>57</v>
      </c>
      <c r="B1129" s="16" t="s">
        <v>13</v>
      </c>
      <c r="C1129" s="16">
        <v>2015</v>
      </c>
      <c r="D1129" s="16" t="s">
        <v>25</v>
      </c>
      <c r="E1129" s="17">
        <v>5915.63</v>
      </c>
    </row>
    <row r="1130" spans="1:5" x14ac:dyDescent="0.2">
      <c r="A1130" s="1" t="s">
        <v>57</v>
      </c>
      <c r="B1130" s="16" t="s">
        <v>13</v>
      </c>
      <c r="C1130" s="16">
        <v>2015</v>
      </c>
      <c r="D1130" s="16" t="s">
        <v>26</v>
      </c>
      <c r="E1130" s="17">
        <v>5478.09</v>
      </c>
    </row>
    <row r="1131" spans="1:5" x14ac:dyDescent="0.2">
      <c r="A1131" s="1" t="s">
        <v>57</v>
      </c>
      <c r="B1131" s="16" t="s">
        <v>13</v>
      </c>
      <c r="C1131" s="16">
        <v>2015</v>
      </c>
      <c r="D1131" s="16" t="s">
        <v>19</v>
      </c>
      <c r="E1131" s="17">
        <v>13385.04</v>
      </c>
    </row>
    <row r="1132" spans="1:5" x14ac:dyDescent="0.2">
      <c r="A1132" s="1" t="s">
        <v>57</v>
      </c>
      <c r="B1132" s="16" t="s">
        <v>13</v>
      </c>
      <c r="C1132" s="16">
        <v>2015</v>
      </c>
      <c r="D1132" s="16" t="s">
        <v>28</v>
      </c>
      <c r="E1132" s="17">
        <v>2934121.68</v>
      </c>
    </row>
    <row r="1133" spans="1:5" x14ac:dyDescent="0.2">
      <c r="A1133" s="1" t="s">
        <v>57</v>
      </c>
      <c r="B1133" s="16" t="s">
        <v>13</v>
      </c>
      <c r="C1133" s="16">
        <v>2015</v>
      </c>
      <c r="D1133" s="16" t="s">
        <v>29</v>
      </c>
      <c r="E1133" s="17">
        <v>128914.91</v>
      </c>
    </row>
    <row r="1134" spans="1:5" x14ac:dyDescent="0.2">
      <c r="A1134" s="1" t="s">
        <v>57</v>
      </c>
      <c r="B1134" s="16" t="s">
        <v>13</v>
      </c>
      <c r="C1134" s="16">
        <v>2015</v>
      </c>
      <c r="D1134" s="16" t="s">
        <v>30</v>
      </c>
      <c r="E1134" s="17">
        <v>7832.82</v>
      </c>
    </row>
    <row r="1135" spans="1:5" x14ac:dyDescent="0.2">
      <c r="A1135" s="1" t="s">
        <v>57</v>
      </c>
      <c r="B1135" s="16" t="s">
        <v>13</v>
      </c>
      <c r="C1135" s="16">
        <v>2015</v>
      </c>
      <c r="D1135" s="16" t="s">
        <v>31</v>
      </c>
      <c r="E1135" s="17">
        <v>392419.12</v>
      </c>
    </row>
    <row r="1136" spans="1:5" x14ac:dyDescent="0.2">
      <c r="A1136" s="1" t="s">
        <v>57</v>
      </c>
      <c r="B1136" s="16" t="s">
        <v>13</v>
      </c>
      <c r="C1136" s="16">
        <v>2015</v>
      </c>
      <c r="D1136" s="16" t="s">
        <v>20</v>
      </c>
      <c r="E1136" s="17">
        <v>56164.21</v>
      </c>
    </row>
    <row r="1137" spans="1:5" x14ac:dyDescent="0.2">
      <c r="A1137" s="1" t="s">
        <v>57</v>
      </c>
      <c r="B1137" s="16" t="s">
        <v>13</v>
      </c>
      <c r="C1137" s="16">
        <v>2015</v>
      </c>
      <c r="D1137" s="16" t="s">
        <v>14</v>
      </c>
      <c r="E1137" s="17">
        <v>1094.05</v>
      </c>
    </row>
    <row r="1138" spans="1:5" x14ac:dyDescent="0.2">
      <c r="A1138" s="1" t="s">
        <v>57</v>
      </c>
      <c r="B1138" s="16" t="s">
        <v>13</v>
      </c>
      <c r="C1138" s="16">
        <v>2015</v>
      </c>
      <c r="D1138" s="16" t="s">
        <v>33</v>
      </c>
      <c r="E1138" s="17">
        <v>181065.73</v>
      </c>
    </row>
    <row r="1139" spans="1:5" x14ac:dyDescent="0.2">
      <c r="A1139" s="1" t="s">
        <v>57</v>
      </c>
      <c r="B1139" s="16" t="s">
        <v>13</v>
      </c>
      <c r="C1139" s="16">
        <v>2015</v>
      </c>
      <c r="D1139" s="16" t="s">
        <v>66</v>
      </c>
      <c r="E1139" s="17">
        <v>13701.01</v>
      </c>
    </row>
    <row r="1140" spans="1:5" x14ac:dyDescent="0.2">
      <c r="A1140" s="1" t="s">
        <v>57</v>
      </c>
      <c r="B1140" s="16" t="s">
        <v>13</v>
      </c>
      <c r="C1140" s="16">
        <v>2015</v>
      </c>
      <c r="D1140" s="16" t="s">
        <v>34</v>
      </c>
      <c r="E1140" s="17">
        <v>68969.38</v>
      </c>
    </row>
    <row r="1141" spans="1:5" x14ac:dyDescent="0.2">
      <c r="A1141" s="1" t="s">
        <v>57</v>
      </c>
      <c r="B1141" s="16" t="s">
        <v>13</v>
      </c>
      <c r="C1141" s="16">
        <v>2015</v>
      </c>
      <c r="D1141" s="16" t="s">
        <v>16</v>
      </c>
      <c r="E1141" s="17">
        <v>180</v>
      </c>
    </row>
    <row r="1142" spans="1:5" x14ac:dyDescent="0.2">
      <c r="A1142" s="1" t="s">
        <v>57</v>
      </c>
      <c r="B1142" s="16" t="s">
        <v>13</v>
      </c>
      <c r="C1142" s="16">
        <v>2015</v>
      </c>
      <c r="D1142" s="16" t="s">
        <v>35</v>
      </c>
      <c r="E1142" s="17">
        <v>115334.55</v>
      </c>
    </row>
    <row r="1143" spans="1:5" x14ac:dyDescent="0.2">
      <c r="A1143" s="1" t="s">
        <v>57</v>
      </c>
      <c r="B1143" s="16" t="s">
        <v>13</v>
      </c>
      <c r="C1143" s="16">
        <v>2015</v>
      </c>
      <c r="D1143" s="16" t="s">
        <v>17</v>
      </c>
      <c r="E1143" s="17">
        <v>253750.51</v>
      </c>
    </row>
    <row r="1144" spans="1:5" x14ac:dyDescent="0.2">
      <c r="A1144" s="1" t="s">
        <v>57</v>
      </c>
      <c r="B1144" s="16" t="s">
        <v>13</v>
      </c>
      <c r="C1144" s="16">
        <v>2015</v>
      </c>
      <c r="D1144" s="16" t="s">
        <v>0</v>
      </c>
      <c r="E1144" s="17">
        <v>1835312.35</v>
      </c>
    </row>
    <row r="1145" spans="1:5" x14ac:dyDescent="0.2">
      <c r="A1145" s="1" t="s">
        <v>57</v>
      </c>
      <c r="B1145" s="1" t="s">
        <v>13</v>
      </c>
      <c r="C1145" s="1">
        <v>2015</v>
      </c>
      <c r="D1145" s="1" t="s">
        <v>36</v>
      </c>
      <c r="E1145" s="18">
        <v>2890.21</v>
      </c>
    </row>
    <row r="1146" spans="1:5" x14ac:dyDescent="0.2">
      <c r="A1146" s="1" t="s">
        <v>57</v>
      </c>
      <c r="B1146" s="16" t="s">
        <v>13</v>
      </c>
      <c r="C1146" s="16">
        <v>2015</v>
      </c>
      <c r="D1146" s="16" t="s">
        <v>37</v>
      </c>
      <c r="E1146" s="17">
        <v>7993.64</v>
      </c>
    </row>
    <row r="1147" spans="1:5" x14ac:dyDescent="0.2">
      <c r="A1147" s="1" t="s">
        <v>57</v>
      </c>
      <c r="B1147" s="16" t="s">
        <v>13</v>
      </c>
      <c r="C1147" s="16">
        <v>2015</v>
      </c>
      <c r="D1147" s="16" t="s">
        <v>43</v>
      </c>
      <c r="E1147" s="17">
        <v>24124.28</v>
      </c>
    </row>
    <row r="1148" spans="1:5" x14ac:dyDescent="0.2">
      <c r="A1148" s="1" t="s">
        <v>57</v>
      </c>
      <c r="B1148" s="16" t="s">
        <v>13</v>
      </c>
      <c r="C1148" s="16">
        <v>2015</v>
      </c>
      <c r="D1148" s="16" t="s">
        <v>38</v>
      </c>
      <c r="E1148" s="17">
        <v>283.26</v>
      </c>
    </row>
    <row r="1149" spans="1:5" x14ac:dyDescent="0.2">
      <c r="A1149" s="1" t="s">
        <v>57</v>
      </c>
      <c r="B1149" s="16" t="s">
        <v>13</v>
      </c>
      <c r="C1149" s="16">
        <v>2015</v>
      </c>
      <c r="D1149" s="16" t="s">
        <v>39</v>
      </c>
      <c r="E1149" s="17">
        <v>2645.34</v>
      </c>
    </row>
    <row r="1150" spans="1:5" x14ac:dyDescent="0.2">
      <c r="A1150" s="1" t="s">
        <v>57</v>
      </c>
      <c r="B1150" s="16" t="s">
        <v>13</v>
      </c>
      <c r="C1150" s="16">
        <v>2015</v>
      </c>
      <c r="D1150" s="16" t="s">
        <v>40</v>
      </c>
      <c r="E1150" s="17">
        <v>5022.72</v>
      </c>
    </row>
    <row r="1151" spans="1:5" x14ac:dyDescent="0.2">
      <c r="A1151" s="1" t="s">
        <v>57</v>
      </c>
      <c r="B1151" s="16" t="s">
        <v>13</v>
      </c>
      <c r="C1151" s="16">
        <v>2015</v>
      </c>
      <c r="D1151" s="16" t="s">
        <v>41</v>
      </c>
      <c r="E1151" s="17">
        <v>28080.27</v>
      </c>
    </row>
    <row r="1152" spans="1:5" x14ac:dyDescent="0.2">
      <c r="A1152" s="1" t="s">
        <v>57</v>
      </c>
      <c r="B1152" s="1" t="s">
        <v>13</v>
      </c>
      <c r="C1152" s="1">
        <v>2015</v>
      </c>
      <c r="D1152" s="1" t="s">
        <v>21</v>
      </c>
      <c r="E1152" s="18">
        <v>332.93</v>
      </c>
    </row>
    <row r="1153" spans="1:5" x14ac:dyDescent="0.2">
      <c r="A1153" s="1" t="s">
        <v>57</v>
      </c>
      <c r="B1153" s="16" t="s">
        <v>52</v>
      </c>
      <c r="C1153" s="16">
        <v>2015</v>
      </c>
      <c r="D1153" s="16" t="s">
        <v>1</v>
      </c>
      <c r="E1153" s="17">
        <v>47913.16</v>
      </c>
    </row>
    <row r="1154" spans="1:5" x14ac:dyDescent="0.2">
      <c r="A1154" s="1" t="s">
        <v>57</v>
      </c>
      <c r="B1154" s="16" t="s">
        <v>52</v>
      </c>
      <c r="C1154" s="16">
        <v>2015</v>
      </c>
      <c r="D1154" s="16" t="s">
        <v>19</v>
      </c>
      <c r="E1154" s="17">
        <v>195000</v>
      </c>
    </row>
    <row r="1155" spans="1:5" x14ac:dyDescent="0.2">
      <c r="A1155" s="1" t="s">
        <v>57</v>
      </c>
      <c r="B1155" s="16" t="s">
        <v>52</v>
      </c>
      <c r="C1155" s="16">
        <v>2015</v>
      </c>
      <c r="D1155" s="16" t="s">
        <v>28</v>
      </c>
      <c r="E1155" s="17">
        <v>262028</v>
      </c>
    </row>
    <row r="1156" spans="1:5" x14ac:dyDescent="0.2">
      <c r="A1156" s="1" t="s">
        <v>57</v>
      </c>
      <c r="B1156" s="16" t="s">
        <v>52</v>
      </c>
      <c r="C1156" s="16">
        <v>2015</v>
      </c>
      <c r="D1156" s="16" t="s">
        <v>66</v>
      </c>
      <c r="E1156" s="17">
        <v>4530.46</v>
      </c>
    </row>
    <row r="1157" spans="1:5" x14ac:dyDescent="0.2">
      <c r="A1157" s="1" t="s">
        <v>57</v>
      </c>
      <c r="B1157" s="16" t="s">
        <v>52</v>
      </c>
      <c r="C1157" s="16">
        <v>2015</v>
      </c>
      <c r="D1157" s="16" t="s">
        <v>34</v>
      </c>
      <c r="E1157" s="17">
        <v>257400</v>
      </c>
    </row>
    <row r="1158" spans="1:5" x14ac:dyDescent="0.2">
      <c r="A1158" s="1" t="s">
        <v>57</v>
      </c>
      <c r="B1158" s="16" t="s">
        <v>52</v>
      </c>
      <c r="C1158" s="16">
        <v>2015</v>
      </c>
      <c r="D1158" s="16" t="s">
        <v>0</v>
      </c>
      <c r="E1158" s="17">
        <v>180139</v>
      </c>
    </row>
    <row r="1159" spans="1:5" x14ac:dyDescent="0.2">
      <c r="A1159" s="1" t="s">
        <v>57</v>
      </c>
      <c r="B1159" s="16" t="s">
        <v>55</v>
      </c>
      <c r="C1159" s="16">
        <v>2015</v>
      </c>
      <c r="D1159" s="16" t="s">
        <v>1</v>
      </c>
      <c r="E1159" s="17">
        <v>27606.16</v>
      </c>
    </row>
    <row r="1160" spans="1:5" x14ac:dyDescent="0.2">
      <c r="A1160" s="1" t="s">
        <v>57</v>
      </c>
      <c r="B1160" s="16" t="s">
        <v>55</v>
      </c>
      <c r="C1160" s="16">
        <v>2015</v>
      </c>
      <c r="D1160" s="16" t="s">
        <v>19</v>
      </c>
      <c r="E1160" s="17">
        <v>138238</v>
      </c>
    </row>
    <row r="1161" spans="1:5" x14ac:dyDescent="0.2">
      <c r="A1161" s="1" t="s">
        <v>57</v>
      </c>
      <c r="B1161" s="16" t="s">
        <v>55</v>
      </c>
      <c r="C1161" s="16">
        <v>2015</v>
      </c>
      <c r="D1161" s="16" t="s">
        <v>35</v>
      </c>
      <c r="E1161" s="17">
        <v>19489.330000000002</v>
      </c>
    </row>
    <row r="1162" spans="1:5" x14ac:dyDescent="0.2">
      <c r="A1162" s="1" t="s">
        <v>57</v>
      </c>
      <c r="B1162" s="16" t="s">
        <v>44</v>
      </c>
      <c r="C1162" s="16">
        <v>2015</v>
      </c>
      <c r="D1162" s="16" t="s">
        <v>1</v>
      </c>
      <c r="E1162" s="17">
        <v>27523.32</v>
      </c>
    </row>
    <row r="1163" spans="1:5" x14ac:dyDescent="0.2">
      <c r="A1163" s="1" t="s">
        <v>57</v>
      </c>
      <c r="B1163" s="16" t="s">
        <v>44</v>
      </c>
      <c r="C1163" s="16">
        <v>2015</v>
      </c>
      <c r="D1163" s="16" t="s">
        <v>19</v>
      </c>
      <c r="E1163" s="17">
        <v>325287</v>
      </c>
    </row>
    <row r="1164" spans="1:5" x14ac:dyDescent="0.2">
      <c r="A1164" s="1" t="s">
        <v>57</v>
      </c>
      <c r="B1164" s="16" t="s">
        <v>44</v>
      </c>
      <c r="C1164" s="16">
        <v>2015</v>
      </c>
      <c r="D1164" s="16" t="s">
        <v>29</v>
      </c>
      <c r="E1164" s="17">
        <v>6196364</v>
      </c>
    </row>
    <row r="1165" spans="1:5" x14ac:dyDescent="0.2">
      <c r="A1165" s="1" t="s">
        <v>57</v>
      </c>
      <c r="B1165" s="16" t="s">
        <v>44</v>
      </c>
      <c r="C1165" s="16">
        <v>2015</v>
      </c>
      <c r="D1165" s="16" t="s">
        <v>66</v>
      </c>
      <c r="E1165" s="17">
        <v>161952</v>
      </c>
    </row>
    <row r="1166" spans="1:5" x14ac:dyDescent="0.2">
      <c r="A1166" s="1" t="s">
        <v>57</v>
      </c>
      <c r="B1166" s="16" t="s">
        <v>44</v>
      </c>
      <c r="C1166" s="16">
        <v>2015</v>
      </c>
      <c r="D1166" s="16" t="s">
        <v>35</v>
      </c>
      <c r="E1166" s="17">
        <v>1266992.02</v>
      </c>
    </row>
    <row r="1167" spans="1:5" x14ac:dyDescent="0.2">
      <c r="A1167" s="1" t="s">
        <v>57</v>
      </c>
      <c r="B1167" s="16" t="s">
        <v>44</v>
      </c>
      <c r="C1167" s="16">
        <v>2015</v>
      </c>
      <c r="D1167" s="16" t="s">
        <v>37</v>
      </c>
      <c r="E1167" s="17">
        <v>7000</v>
      </c>
    </row>
    <row r="1168" spans="1:5" x14ac:dyDescent="0.2">
      <c r="A1168" s="1" t="s">
        <v>57</v>
      </c>
      <c r="B1168" s="16" t="s">
        <v>44</v>
      </c>
      <c r="C1168" s="16">
        <v>2015</v>
      </c>
      <c r="D1168" s="16" t="s">
        <v>39</v>
      </c>
      <c r="E1168" s="17">
        <v>53509.67</v>
      </c>
    </row>
    <row r="1169" spans="1:5" x14ac:dyDescent="0.2">
      <c r="A1169" s="16" t="s">
        <v>57</v>
      </c>
      <c r="B1169" s="16" t="s">
        <v>50</v>
      </c>
      <c r="C1169" s="16">
        <v>2015</v>
      </c>
      <c r="D1169" s="16" t="s">
        <v>56</v>
      </c>
      <c r="E1169" s="17">
        <v>5692512</v>
      </c>
    </row>
    <row r="1170" spans="1:5" x14ac:dyDescent="0.2">
      <c r="A1170" s="1" t="s">
        <v>57</v>
      </c>
      <c r="B1170" s="16" t="s">
        <v>50</v>
      </c>
      <c r="C1170" s="16">
        <v>2015</v>
      </c>
      <c r="D1170" s="16" t="s">
        <v>1</v>
      </c>
      <c r="E1170" s="17">
        <v>37933.15</v>
      </c>
    </row>
    <row r="1171" spans="1:5" x14ac:dyDescent="0.2">
      <c r="A1171" s="1" t="s">
        <v>57</v>
      </c>
      <c r="B1171" s="16" t="s">
        <v>50</v>
      </c>
      <c r="C1171" s="16">
        <v>2015</v>
      </c>
      <c r="D1171" s="16" t="s">
        <v>26</v>
      </c>
      <c r="E1171" s="17">
        <v>103.66</v>
      </c>
    </row>
    <row r="1172" spans="1:5" x14ac:dyDescent="0.2">
      <c r="A1172" s="1" t="s">
        <v>57</v>
      </c>
      <c r="B1172" s="16" t="s">
        <v>50</v>
      </c>
      <c r="C1172" s="16">
        <v>2015</v>
      </c>
      <c r="D1172" s="16" t="s">
        <v>19</v>
      </c>
      <c r="E1172" s="17">
        <v>1084.5</v>
      </c>
    </row>
    <row r="1173" spans="1:5" x14ac:dyDescent="0.2">
      <c r="A1173" s="1" t="s">
        <v>57</v>
      </c>
      <c r="B1173" s="16" t="s">
        <v>50</v>
      </c>
      <c r="C1173" s="16">
        <v>2015</v>
      </c>
      <c r="D1173" s="16" t="s">
        <v>28</v>
      </c>
      <c r="E1173" s="17">
        <v>360.13</v>
      </c>
    </row>
    <row r="1174" spans="1:5" x14ac:dyDescent="0.2">
      <c r="A1174" s="1" t="s">
        <v>57</v>
      </c>
      <c r="B1174" s="16" t="s">
        <v>50</v>
      </c>
      <c r="C1174" s="16">
        <v>2015</v>
      </c>
      <c r="D1174" s="16" t="s">
        <v>31</v>
      </c>
      <c r="E1174" s="17">
        <v>27525.05</v>
      </c>
    </row>
    <row r="1175" spans="1:5" x14ac:dyDescent="0.2">
      <c r="A1175" s="1" t="s">
        <v>57</v>
      </c>
      <c r="B1175" s="16" t="s">
        <v>50</v>
      </c>
      <c r="C1175" s="16">
        <v>2015</v>
      </c>
      <c r="D1175" s="16" t="s">
        <v>20</v>
      </c>
      <c r="E1175" s="17">
        <v>1702.53</v>
      </c>
    </row>
    <row r="1176" spans="1:5" x14ac:dyDescent="0.2">
      <c r="A1176" s="1" t="s">
        <v>57</v>
      </c>
      <c r="B1176" s="16" t="s">
        <v>50</v>
      </c>
      <c r="C1176" s="16">
        <v>2015</v>
      </c>
      <c r="D1176" s="16" t="s">
        <v>66</v>
      </c>
      <c r="E1176" s="17">
        <v>65783.42</v>
      </c>
    </row>
    <row r="1177" spans="1:5" x14ac:dyDescent="0.2">
      <c r="A1177" s="1" t="s">
        <v>57</v>
      </c>
      <c r="B1177" s="16" t="s">
        <v>50</v>
      </c>
      <c r="C1177" s="16">
        <v>2015</v>
      </c>
      <c r="D1177" s="16" t="s">
        <v>34</v>
      </c>
      <c r="E1177" s="17">
        <v>50960.77</v>
      </c>
    </row>
    <row r="1178" spans="1:5" x14ac:dyDescent="0.2">
      <c r="A1178" s="1" t="s">
        <v>57</v>
      </c>
      <c r="B1178" s="16" t="s">
        <v>50</v>
      </c>
      <c r="C1178" s="16">
        <v>2015</v>
      </c>
      <c r="D1178" s="16" t="s">
        <v>17</v>
      </c>
      <c r="E1178" s="17">
        <v>5814.62</v>
      </c>
    </row>
    <row r="1179" spans="1:5" x14ac:dyDescent="0.2">
      <c r="A1179" s="1" t="s">
        <v>57</v>
      </c>
      <c r="B1179" s="16" t="s">
        <v>50</v>
      </c>
      <c r="C1179" s="16">
        <v>2015</v>
      </c>
      <c r="D1179" s="16" t="s">
        <v>0</v>
      </c>
      <c r="E1179" s="17">
        <v>309395.59000000003</v>
      </c>
    </row>
    <row r="1180" spans="1:5" x14ac:dyDescent="0.2">
      <c r="A1180" s="1" t="s">
        <v>57</v>
      </c>
      <c r="B1180" s="16" t="s">
        <v>50</v>
      </c>
      <c r="C1180" s="16">
        <v>2015</v>
      </c>
      <c r="D1180" s="16" t="s">
        <v>37</v>
      </c>
      <c r="E1180" s="17">
        <v>241.71</v>
      </c>
    </row>
    <row r="1181" spans="1:5" x14ac:dyDescent="0.2">
      <c r="A1181" s="1" t="s">
        <v>57</v>
      </c>
      <c r="B1181" s="16" t="s">
        <v>50</v>
      </c>
      <c r="C1181" s="16">
        <v>2015</v>
      </c>
      <c r="D1181" s="16" t="s">
        <v>41</v>
      </c>
      <c r="E1181" s="17">
        <v>83.26</v>
      </c>
    </row>
    <row r="1182" spans="1:5" x14ac:dyDescent="0.2">
      <c r="A1182" s="1" t="s">
        <v>57</v>
      </c>
      <c r="B1182" s="16" t="s">
        <v>49</v>
      </c>
      <c r="C1182" s="16">
        <v>2015</v>
      </c>
      <c r="D1182" s="16" t="s">
        <v>23</v>
      </c>
      <c r="E1182" s="17">
        <v>67049.75</v>
      </c>
    </row>
    <row r="1183" spans="1:5" x14ac:dyDescent="0.2">
      <c r="A1183" s="1" t="s">
        <v>57</v>
      </c>
      <c r="B1183" s="16" t="s">
        <v>49</v>
      </c>
      <c r="C1183" s="16">
        <v>2015</v>
      </c>
      <c r="D1183" s="16" t="s">
        <v>56</v>
      </c>
      <c r="E1183" s="17">
        <v>637702.80000000005</v>
      </c>
    </row>
    <row r="1184" spans="1:5" x14ac:dyDescent="0.2">
      <c r="A1184" s="1" t="s">
        <v>57</v>
      </c>
      <c r="B1184" s="16" t="s">
        <v>49</v>
      </c>
      <c r="C1184" s="16">
        <v>2015</v>
      </c>
      <c r="D1184" s="16" t="s">
        <v>1</v>
      </c>
      <c r="E1184" s="17">
        <v>34488</v>
      </c>
    </row>
    <row r="1185" spans="1:5" x14ac:dyDescent="0.2">
      <c r="A1185" s="1" t="s">
        <v>57</v>
      </c>
      <c r="B1185" s="16" t="s">
        <v>49</v>
      </c>
      <c r="C1185" s="16">
        <v>2015</v>
      </c>
      <c r="D1185" s="16" t="s">
        <v>18</v>
      </c>
      <c r="E1185" s="17">
        <v>7888</v>
      </c>
    </row>
    <row r="1186" spans="1:5" x14ac:dyDescent="0.2">
      <c r="A1186" s="1" t="s">
        <v>57</v>
      </c>
      <c r="B1186" s="16" t="s">
        <v>49</v>
      </c>
      <c r="C1186" s="16">
        <v>2015</v>
      </c>
      <c r="D1186" s="16" t="s">
        <v>25</v>
      </c>
      <c r="E1186" s="17">
        <v>12460</v>
      </c>
    </row>
    <row r="1187" spans="1:5" x14ac:dyDescent="0.2">
      <c r="A1187" s="1" t="s">
        <v>57</v>
      </c>
      <c r="B1187" s="16" t="s">
        <v>49</v>
      </c>
      <c r="C1187" s="16">
        <v>2015</v>
      </c>
      <c r="D1187" s="16" t="s">
        <v>19</v>
      </c>
      <c r="E1187" s="17">
        <v>25490</v>
      </c>
    </row>
    <row r="1188" spans="1:5" x14ac:dyDescent="0.2">
      <c r="A1188" s="1" t="s">
        <v>57</v>
      </c>
      <c r="B1188" s="16" t="s">
        <v>49</v>
      </c>
      <c r="C1188" s="16">
        <v>2015</v>
      </c>
      <c r="D1188" s="16" t="s">
        <v>28</v>
      </c>
      <c r="E1188" s="17">
        <v>75000</v>
      </c>
    </row>
    <row r="1189" spans="1:5" x14ac:dyDescent="0.2">
      <c r="A1189" s="1" t="s">
        <v>57</v>
      </c>
      <c r="B1189" s="1" t="s">
        <v>49</v>
      </c>
      <c r="C1189" s="1">
        <v>2015</v>
      </c>
      <c r="D1189" s="1" t="s">
        <v>31</v>
      </c>
      <c r="E1189" s="18">
        <v>7230</v>
      </c>
    </row>
    <row r="1190" spans="1:5" x14ac:dyDescent="0.2">
      <c r="A1190" s="1" t="s">
        <v>57</v>
      </c>
      <c r="B1190" s="16" t="s">
        <v>49</v>
      </c>
      <c r="C1190" s="16">
        <v>2015</v>
      </c>
      <c r="D1190" s="16" t="s">
        <v>33</v>
      </c>
      <c r="E1190" s="17">
        <v>75000</v>
      </c>
    </row>
    <row r="1191" spans="1:5" x14ac:dyDescent="0.2">
      <c r="A1191" s="1" t="s">
        <v>57</v>
      </c>
      <c r="B1191" s="16" t="s">
        <v>49</v>
      </c>
      <c r="C1191" s="16">
        <v>2015</v>
      </c>
      <c r="D1191" s="16" t="s">
        <v>66</v>
      </c>
      <c r="E1191" s="17">
        <v>313067</v>
      </c>
    </row>
    <row r="1192" spans="1:5" x14ac:dyDescent="0.2">
      <c r="A1192" s="1" t="s">
        <v>57</v>
      </c>
      <c r="B1192" s="16" t="s">
        <v>49</v>
      </c>
      <c r="C1192" s="16">
        <v>2015</v>
      </c>
      <c r="D1192" s="16" t="s">
        <v>34</v>
      </c>
      <c r="E1192" s="17">
        <v>7300</v>
      </c>
    </row>
    <row r="1193" spans="1:5" x14ac:dyDescent="0.2">
      <c r="A1193" s="1" t="s">
        <v>57</v>
      </c>
      <c r="B1193" s="16" t="s">
        <v>49</v>
      </c>
      <c r="C1193" s="16">
        <v>2015</v>
      </c>
      <c r="D1193" s="16" t="s">
        <v>16</v>
      </c>
      <c r="E1193" s="17">
        <v>49000</v>
      </c>
    </row>
    <row r="1194" spans="1:5" x14ac:dyDescent="0.2">
      <c r="A1194" s="1" t="s">
        <v>57</v>
      </c>
      <c r="B1194" s="16" t="s">
        <v>49</v>
      </c>
      <c r="C1194" s="16">
        <v>2015</v>
      </c>
      <c r="D1194" s="16" t="s">
        <v>35</v>
      </c>
      <c r="E1194" s="17">
        <v>410381.02</v>
      </c>
    </row>
    <row r="1195" spans="1:5" x14ac:dyDescent="0.2">
      <c r="A1195" s="1" t="s">
        <v>57</v>
      </c>
      <c r="B1195" s="16" t="s">
        <v>49</v>
      </c>
      <c r="C1195" s="16">
        <v>2015</v>
      </c>
      <c r="D1195" s="16" t="s">
        <v>17</v>
      </c>
      <c r="E1195" s="17">
        <v>48949.15</v>
      </c>
    </row>
    <row r="1196" spans="1:5" x14ac:dyDescent="0.2">
      <c r="A1196" s="1" t="s">
        <v>57</v>
      </c>
      <c r="B1196" s="16" t="s">
        <v>49</v>
      </c>
      <c r="C1196" s="16">
        <v>2015</v>
      </c>
      <c r="D1196" s="16" t="s">
        <v>0</v>
      </c>
      <c r="E1196" s="17">
        <v>10000</v>
      </c>
    </row>
    <row r="1197" spans="1:5" x14ac:dyDescent="0.2">
      <c r="A1197" s="1" t="s">
        <v>57</v>
      </c>
      <c r="B1197" s="16" t="s">
        <v>49</v>
      </c>
      <c r="C1197" s="16">
        <v>2015</v>
      </c>
      <c r="D1197" s="16" t="s">
        <v>41</v>
      </c>
      <c r="E1197" s="17">
        <v>1200</v>
      </c>
    </row>
    <row r="1198" spans="1:5" x14ac:dyDescent="0.2">
      <c r="A1198" s="1" t="s">
        <v>57</v>
      </c>
      <c r="B1198" s="16" t="s">
        <v>49</v>
      </c>
      <c r="C1198" s="16">
        <v>2015</v>
      </c>
      <c r="D1198" s="16" t="s">
        <v>21</v>
      </c>
      <c r="E1198" s="17">
        <v>307437</v>
      </c>
    </row>
    <row r="1199" spans="1:5" x14ac:dyDescent="0.2">
      <c r="A1199" s="1" t="s">
        <v>57</v>
      </c>
      <c r="B1199" s="1" t="s">
        <v>46</v>
      </c>
      <c r="C1199" s="1">
        <v>2015</v>
      </c>
      <c r="D1199" s="1" t="s">
        <v>25</v>
      </c>
      <c r="E1199" s="18">
        <v>4514</v>
      </c>
    </row>
    <row r="1200" spans="1:5" x14ac:dyDescent="0.2">
      <c r="A1200" s="1" t="s">
        <v>57</v>
      </c>
      <c r="B1200" s="16" t="s">
        <v>46</v>
      </c>
      <c r="C1200" s="16">
        <v>2015</v>
      </c>
      <c r="D1200" s="16" t="s">
        <v>29</v>
      </c>
      <c r="E1200" s="17">
        <v>648111</v>
      </c>
    </row>
    <row r="1201" spans="1:5" x14ac:dyDescent="0.2">
      <c r="A1201" s="1" t="s">
        <v>57</v>
      </c>
      <c r="B1201" s="16" t="s">
        <v>46</v>
      </c>
      <c r="C1201" s="16">
        <v>2015</v>
      </c>
      <c r="D1201" s="16" t="s">
        <v>20</v>
      </c>
      <c r="E1201" s="17">
        <v>712342</v>
      </c>
    </row>
    <row r="1202" spans="1:5" x14ac:dyDescent="0.2">
      <c r="A1202" s="1" t="s">
        <v>57</v>
      </c>
      <c r="B1202" s="16" t="s">
        <v>46</v>
      </c>
      <c r="C1202" s="16">
        <v>2015</v>
      </c>
      <c r="D1202" s="16" t="s">
        <v>33</v>
      </c>
      <c r="E1202" s="17">
        <v>27406</v>
      </c>
    </row>
    <row r="1203" spans="1:5" x14ac:dyDescent="0.2">
      <c r="A1203" s="1" t="s">
        <v>57</v>
      </c>
      <c r="B1203" s="16" t="s">
        <v>46</v>
      </c>
      <c r="C1203" s="16">
        <v>2015</v>
      </c>
      <c r="D1203" s="16" t="s">
        <v>35</v>
      </c>
      <c r="E1203" s="17">
        <v>375675.42</v>
      </c>
    </row>
    <row r="1204" spans="1:5" x14ac:dyDescent="0.2">
      <c r="A1204" s="1" t="s">
        <v>57</v>
      </c>
      <c r="B1204" s="16" t="s">
        <v>46</v>
      </c>
      <c r="C1204" s="16">
        <v>2015</v>
      </c>
      <c r="D1204" s="16" t="s">
        <v>36</v>
      </c>
      <c r="E1204" s="17">
        <v>185972.57</v>
      </c>
    </row>
    <row r="1205" spans="1:5" x14ac:dyDescent="0.2">
      <c r="A1205" s="1" t="s">
        <v>57</v>
      </c>
      <c r="B1205" s="16" t="s">
        <v>46</v>
      </c>
      <c r="C1205" s="16">
        <v>2015</v>
      </c>
      <c r="D1205" s="16" t="s">
        <v>21</v>
      </c>
      <c r="E1205" s="17">
        <v>571198</v>
      </c>
    </row>
    <row r="1206" spans="1:5" x14ac:dyDescent="0.2">
      <c r="A1206" s="1" t="s">
        <v>57</v>
      </c>
      <c r="B1206" s="16" t="s">
        <v>51</v>
      </c>
      <c r="C1206" s="16">
        <v>2015</v>
      </c>
      <c r="D1206" s="16" t="s">
        <v>18</v>
      </c>
      <c r="E1206" s="17">
        <v>21000</v>
      </c>
    </row>
    <row r="1207" spans="1:5" x14ac:dyDescent="0.2">
      <c r="A1207" s="1" t="s">
        <v>57</v>
      </c>
      <c r="B1207" s="16" t="s">
        <v>51</v>
      </c>
      <c r="C1207" s="16">
        <v>2015</v>
      </c>
      <c r="D1207" s="16" t="s">
        <v>17</v>
      </c>
      <c r="E1207" s="17">
        <v>27414.720000000001</v>
      </c>
    </row>
    <row r="1208" spans="1:5" x14ac:dyDescent="0.2">
      <c r="A1208" s="1" t="s">
        <v>57</v>
      </c>
      <c r="B1208" s="16" t="s">
        <v>51</v>
      </c>
      <c r="C1208" s="16">
        <v>2015</v>
      </c>
      <c r="D1208" s="16" t="s">
        <v>0</v>
      </c>
      <c r="E1208" s="17">
        <v>141101.53</v>
      </c>
    </row>
    <row r="1209" spans="1:5" x14ac:dyDescent="0.2">
      <c r="A1209" s="1" t="s">
        <v>57</v>
      </c>
      <c r="B1209" s="1" t="s">
        <v>5</v>
      </c>
      <c r="C1209" s="1">
        <v>2015</v>
      </c>
      <c r="D1209" s="1" t="s">
        <v>12</v>
      </c>
      <c r="E1209" s="18">
        <v>546688.85</v>
      </c>
    </row>
    <row r="1210" spans="1:5" x14ac:dyDescent="0.2">
      <c r="A1210" s="1" t="s">
        <v>57</v>
      </c>
      <c r="B1210" s="1" t="s">
        <v>5</v>
      </c>
      <c r="C1210" s="1">
        <v>2015</v>
      </c>
      <c r="D1210" s="1" t="s">
        <v>19</v>
      </c>
      <c r="E1210" s="18">
        <v>1500</v>
      </c>
    </row>
    <row r="1211" spans="1:5" x14ac:dyDescent="0.2">
      <c r="A1211" s="1" t="s">
        <v>57</v>
      </c>
      <c r="B1211" s="1" t="s">
        <v>5</v>
      </c>
      <c r="C1211" s="1">
        <v>2015</v>
      </c>
      <c r="D1211" s="1" t="s">
        <v>28</v>
      </c>
      <c r="E1211" s="18">
        <v>387556.43</v>
      </c>
    </row>
    <row r="1212" spans="1:5" x14ac:dyDescent="0.2">
      <c r="A1212" s="1" t="s">
        <v>57</v>
      </c>
      <c r="B1212" s="1" t="s">
        <v>5</v>
      </c>
      <c r="C1212" s="1">
        <v>2015</v>
      </c>
      <c r="D1212" s="1" t="s">
        <v>29</v>
      </c>
      <c r="E1212" s="18">
        <v>2142.5</v>
      </c>
    </row>
    <row r="1213" spans="1:5" x14ac:dyDescent="0.2">
      <c r="A1213" s="1" t="s">
        <v>57</v>
      </c>
      <c r="B1213" s="1" t="s">
        <v>5</v>
      </c>
      <c r="C1213" s="1">
        <v>2015</v>
      </c>
      <c r="D1213" s="1" t="s">
        <v>30</v>
      </c>
      <c r="E1213" s="18">
        <v>114.6</v>
      </c>
    </row>
    <row r="1214" spans="1:5" x14ac:dyDescent="0.2">
      <c r="A1214" s="1" t="s">
        <v>57</v>
      </c>
      <c r="B1214" s="16" t="s">
        <v>5</v>
      </c>
      <c r="C1214" s="16">
        <v>2015</v>
      </c>
      <c r="D1214" s="16" t="s">
        <v>31</v>
      </c>
      <c r="E1214" s="17">
        <v>93042.4</v>
      </c>
    </row>
    <row r="1215" spans="1:5" x14ac:dyDescent="0.2">
      <c r="A1215" s="1" t="s">
        <v>57</v>
      </c>
      <c r="B1215" s="1" t="s">
        <v>5</v>
      </c>
      <c r="C1215" s="1">
        <v>2015</v>
      </c>
      <c r="D1215" s="1" t="s">
        <v>20</v>
      </c>
      <c r="E1215" s="18">
        <v>238.25</v>
      </c>
    </row>
    <row r="1216" spans="1:5" x14ac:dyDescent="0.2">
      <c r="A1216" s="1" t="s">
        <v>57</v>
      </c>
      <c r="B1216" s="1" t="s">
        <v>5</v>
      </c>
      <c r="C1216" s="1">
        <v>2015</v>
      </c>
      <c r="D1216" s="1" t="s">
        <v>33</v>
      </c>
      <c r="E1216" s="18">
        <v>210</v>
      </c>
    </row>
    <row r="1217" spans="1:5" x14ac:dyDescent="0.2">
      <c r="A1217" s="1" t="s">
        <v>57</v>
      </c>
      <c r="B1217" s="1" t="s">
        <v>5</v>
      </c>
      <c r="C1217" s="1">
        <v>2015</v>
      </c>
      <c r="D1217" s="1" t="s">
        <v>34</v>
      </c>
      <c r="E1217" s="18">
        <v>31117.17</v>
      </c>
    </row>
    <row r="1218" spans="1:5" x14ac:dyDescent="0.2">
      <c r="A1218" s="1" t="s">
        <v>57</v>
      </c>
      <c r="B1218" s="16" t="s">
        <v>5</v>
      </c>
      <c r="C1218" s="16">
        <v>2015</v>
      </c>
      <c r="D1218" s="16" t="s">
        <v>35</v>
      </c>
      <c r="E1218" s="17">
        <v>13191178.16</v>
      </c>
    </row>
    <row r="1219" spans="1:5" x14ac:dyDescent="0.2">
      <c r="A1219" s="1" t="s">
        <v>57</v>
      </c>
      <c r="B1219" s="1" t="s">
        <v>5</v>
      </c>
      <c r="C1219" s="1">
        <v>2015</v>
      </c>
      <c r="D1219" s="1" t="s">
        <v>17</v>
      </c>
      <c r="E1219" s="18">
        <v>9886</v>
      </c>
    </row>
    <row r="1220" spans="1:5" x14ac:dyDescent="0.2">
      <c r="A1220" s="1" t="s">
        <v>57</v>
      </c>
      <c r="B1220" s="1" t="s">
        <v>5</v>
      </c>
      <c r="C1220" s="1">
        <v>2015</v>
      </c>
      <c r="D1220" s="1" t="s">
        <v>41</v>
      </c>
      <c r="E1220" s="18">
        <v>49.63</v>
      </c>
    </row>
    <row r="1221" spans="1:5" x14ac:dyDescent="0.2">
      <c r="A1221" s="1" t="s">
        <v>57</v>
      </c>
      <c r="B1221" s="16" t="s">
        <v>48</v>
      </c>
      <c r="C1221" s="16">
        <v>2015</v>
      </c>
      <c r="D1221" s="16" t="s">
        <v>19</v>
      </c>
      <c r="E1221" s="17">
        <v>42366</v>
      </c>
    </row>
    <row r="1222" spans="1:5" x14ac:dyDescent="0.2">
      <c r="A1222" s="1" t="s">
        <v>57</v>
      </c>
      <c r="B1222" s="16" t="s">
        <v>48</v>
      </c>
      <c r="C1222" s="16">
        <v>2015</v>
      </c>
      <c r="D1222" s="16" t="s">
        <v>21</v>
      </c>
      <c r="E1222" s="17">
        <v>6101354.8200000003</v>
      </c>
    </row>
    <row r="1223" spans="1:5" x14ac:dyDescent="0.2">
      <c r="A1223" s="1" t="s">
        <v>57</v>
      </c>
      <c r="B1223" s="16" t="s">
        <v>54</v>
      </c>
      <c r="C1223" s="16">
        <v>2015</v>
      </c>
      <c r="D1223" s="16" t="s">
        <v>22</v>
      </c>
      <c r="E1223" s="17">
        <v>6121.83</v>
      </c>
    </row>
    <row r="1224" spans="1:5" x14ac:dyDescent="0.2">
      <c r="A1224" s="1" t="s">
        <v>57</v>
      </c>
      <c r="B1224" s="16" t="s">
        <v>54</v>
      </c>
      <c r="C1224" s="16">
        <v>2015</v>
      </c>
      <c r="D1224" s="16" t="s">
        <v>23</v>
      </c>
      <c r="E1224" s="17">
        <v>12949.61</v>
      </c>
    </row>
    <row r="1225" spans="1:5" x14ac:dyDescent="0.2">
      <c r="A1225" s="1" t="s">
        <v>57</v>
      </c>
      <c r="B1225" s="16" t="s">
        <v>54</v>
      </c>
      <c r="C1225" s="16">
        <v>2015</v>
      </c>
      <c r="D1225" s="16" t="s">
        <v>12</v>
      </c>
      <c r="E1225" s="17">
        <v>3984.28</v>
      </c>
    </row>
    <row r="1226" spans="1:5" x14ac:dyDescent="0.2">
      <c r="A1226" s="16" t="s">
        <v>57</v>
      </c>
      <c r="B1226" s="16" t="s">
        <v>54</v>
      </c>
      <c r="C1226" s="16">
        <v>2015</v>
      </c>
      <c r="D1226" s="16" t="s">
        <v>1</v>
      </c>
      <c r="E1226" s="17">
        <v>879026.8</v>
      </c>
    </row>
    <row r="1227" spans="1:5" x14ac:dyDescent="0.2">
      <c r="A1227" s="1" t="s">
        <v>57</v>
      </c>
      <c r="B1227" s="16" t="s">
        <v>54</v>
      </c>
      <c r="C1227" s="16">
        <v>2015</v>
      </c>
      <c r="D1227" s="16" t="s">
        <v>18</v>
      </c>
      <c r="E1227" s="17">
        <v>225819.57</v>
      </c>
    </row>
    <row r="1228" spans="1:5" x14ac:dyDescent="0.2">
      <c r="A1228" s="1" t="s">
        <v>57</v>
      </c>
      <c r="B1228" s="16" t="s">
        <v>54</v>
      </c>
      <c r="C1228" s="16">
        <v>2015</v>
      </c>
      <c r="D1228" s="16" t="s">
        <v>25</v>
      </c>
      <c r="E1228" s="17">
        <v>72921</v>
      </c>
    </row>
    <row r="1229" spans="1:5" x14ac:dyDescent="0.2">
      <c r="A1229" s="1" t="s">
        <v>57</v>
      </c>
      <c r="B1229" s="16" t="s">
        <v>54</v>
      </c>
      <c r="C1229" s="16">
        <v>2015</v>
      </c>
      <c r="D1229" s="16" t="s">
        <v>26</v>
      </c>
      <c r="E1229" s="17">
        <v>20980.01</v>
      </c>
    </row>
    <row r="1230" spans="1:5" x14ac:dyDescent="0.2">
      <c r="A1230" s="1" t="s">
        <v>57</v>
      </c>
      <c r="B1230" s="16" t="s">
        <v>54</v>
      </c>
      <c r="C1230" s="16">
        <v>2015</v>
      </c>
      <c r="D1230" s="16" t="s">
        <v>27</v>
      </c>
      <c r="E1230" s="17">
        <v>6970</v>
      </c>
    </row>
    <row r="1231" spans="1:5" x14ac:dyDescent="0.2">
      <c r="A1231" s="1" t="s">
        <v>57</v>
      </c>
      <c r="B1231" s="16" t="s">
        <v>54</v>
      </c>
      <c r="C1231" s="16">
        <v>2015</v>
      </c>
      <c r="D1231" s="16" t="s">
        <v>19</v>
      </c>
      <c r="E1231" s="17">
        <v>466875.6</v>
      </c>
    </row>
    <row r="1232" spans="1:5" x14ac:dyDescent="0.2">
      <c r="A1232" s="1" t="s">
        <v>57</v>
      </c>
      <c r="B1232" s="16" t="s">
        <v>54</v>
      </c>
      <c r="C1232" s="16">
        <v>2015</v>
      </c>
      <c r="D1232" s="16" t="s">
        <v>28</v>
      </c>
      <c r="E1232" s="17">
        <v>108109.96</v>
      </c>
    </row>
    <row r="1233" spans="1:5" x14ac:dyDescent="0.2">
      <c r="A1233" s="16" t="s">
        <v>57</v>
      </c>
      <c r="B1233" s="16" t="s">
        <v>54</v>
      </c>
      <c r="C1233" s="16">
        <v>2015</v>
      </c>
      <c r="D1233" s="16" t="s">
        <v>29</v>
      </c>
      <c r="E1233" s="17">
        <v>8427.7099999999991</v>
      </c>
    </row>
    <row r="1234" spans="1:5" x14ac:dyDescent="0.2">
      <c r="A1234" s="16" t="s">
        <v>57</v>
      </c>
      <c r="B1234" s="16" t="s">
        <v>54</v>
      </c>
      <c r="C1234" s="16">
        <v>2015</v>
      </c>
      <c r="D1234" s="16" t="s">
        <v>30</v>
      </c>
      <c r="E1234" s="17">
        <v>34877.11</v>
      </c>
    </row>
    <row r="1235" spans="1:5" x14ac:dyDescent="0.2">
      <c r="A1235" s="16" t="s">
        <v>57</v>
      </c>
      <c r="B1235" s="16" t="s">
        <v>54</v>
      </c>
      <c r="C1235" s="16">
        <v>2015</v>
      </c>
      <c r="D1235" s="16" t="s">
        <v>31</v>
      </c>
      <c r="E1235" s="17">
        <v>45045.29</v>
      </c>
    </row>
    <row r="1236" spans="1:5" x14ac:dyDescent="0.2">
      <c r="A1236" s="1" t="s">
        <v>57</v>
      </c>
      <c r="B1236" s="16" t="s">
        <v>54</v>
      </c>
      <c r="C1236" s="16">
        <v>2015</v>
      </c>
      <c r="D1236" s="16" t="s">
        <v>32</v>
      </c>
      <c r="E1236" s="17">
        <v>95131.32</v>
      </c>
    </row>
    <row r="1237" spans="1:5" x14ac:dyDescent="0.2">
      <c r="A1237" s="16" t="s">
        <v>57</v>
      </c>
      <c r="B1237" s="16" t="s">
        <v>54</v>
      </c>
      <c r="C1237" s="16">
        <v>2015</v>
      </c>
      <c r="D1237" s="16" t="s">
        <v>14</v>
      </c>
      <c r="E1237" s="17">
        <v>9778.6200000000008</v>
      </c>
    </row>
    <row r="1238" spans="1:5" x14ac:dyDescent="0.2">
      <c r="A1238" s="16" t="s">
        <v>57</v>
      </c>
      <c r="B1238" s="16" t="s">
        <v>54</v>
      </c>
      <c r="C1238" s="16">
        <v>2015</v>
      </c>
      <c r="D1238" s="16" t="s">
        <v>33</v>
      </c>
      <c r="E1238" s="17">
        <v>653143.09</v>
      </c>
    </row>
    <row r="1239" spans="1:5" x14ac:dyDescent="0.2">
      <c r="A1239" s="1" t="s">
        <v>57</v>
      </c>
      <c r="B1239" s="16" t="s">
        <v>54</v>
      </c>
      <c r="C1239" s="16">
        <v>2015</v>
      </c>
      <c r="D1239" s="16" t="s">
        <v>66</v>
      </c>
      <c r="E1239" s="17">
        <v>285609.71999999997</v>
      </c>
    </row>
    <row r="1240" spans="1:5" x14ac:dyDescent="0.2">
      <c r="A1240" s="16" t="s">
        <v>57</v>
      </c>
      <c r="B1240" s="16" t="s">
        <v>54</v>
      </c>
      <c r="C1240" s="16">
        <v>2015</v>
      </c>
      <c r="D1240" s="16" t="s">
        <v>34</v>
      </c>
      <c r="E1240" s="17">
        <v>50545.45</v>
      </c>
    </row>
    <row r="1241" spans="1:5" x14ac:dyDescent="0.2">
      <c r="A1241" s="16" t="s">
        <v>57</v>
      </c>
      <c r="B1241" s="16" t="s">
        <v>54</v>
      </c>
      <c r="C1241" s="16">
        <v>2015</v>
      </c>
      <c r="D1241" s="16" t="s">
        <v>16</v>
      </c>
      <c r="E1241" s="17">
        <v>13071.2</v>
      </c>
    </row>
    <row r="1242" spans="1:5" x14ac:dyDescent="0.2">
      <c r="A1242" s="16" t="s">
        <v>57</v>
      </c>
      <c r="B1242" s="16" t="s">
        <v>54</v>
      </c>
      <c r="C1242" s="16">
        <v>2015</v>
      </c>
      <c r="D1242" s="16" t="s">
        <v>35</v>
      </c>
      <c r="E1242" s="17">
        <v>7610022.1200000001</v>
      </c>
    </row>
    <row r="1243" spans="1:5" x14ac:dyDescent="0.2">
      <c r="A1243" s="1" t="s">
        <v>57</v>
      </c>
      <c r="B1243" s="16" t="s">
        <v>54</v>
      </c>
      <c r="C1243" s="16">
        <v>2015</v>
      </c>
      <c r="D1243" s="16" t="s">
        <v>15</v>
      </c>
      <c r="E1243" s="17">
        <v>2597.31</v>
      </c>
    </row>
    <row r="1244" spans="1:5" x14ac:dyDescent="0.2">
      <c r="A1244" s="1" t="s">
        <v>57</v>
      </c>
      <c r="B1244" s="16" t="s">
        <v>54</v>
      </c>
      <c r="C1244" s="16">
        <v>2015</v>
      </c>
      <c r="D1244" s="16" t="s">
        <v>17</v>
      </c>
      <c r="E1244" s="17">
        <v>2391327.4500000002</v>
      </c>
    </row>
    <row r="1245" spans="1:5" x14ac:dyDescent="0.2">
      <c r="A1245" s="1" t="s">
        <v>57</v>
      </c>
      <c r="B1245" s="16" t="s">
        <v>54</v>
      </c>
      <c r="C1245" s="16">
        <v>2015</v>
      </c>
      <c r="D1245" s="16" t="s">
        <v>0</v>
      </c>
      <c r="E1245" s="17">
        <v>95153.85</v>
      </c>
    </row>
    <row r="1246" spans="1:5" x14ac:dyDescent="0.2">
      <c r="A1246" s="16" t="s">
        <v>57</v>
      </c>
      <c r="B1246" s="16" t="s">
        <v>54</v>
      </c>
      <c r="C1246" s="16">
        <v>2015</v>
      </c>
      <c r="D1246" s="16" t="s">
        <v>36</v>
      </c>
      <c r="E1246" s="17">
        <v>14702.97</v>
      </c>
    </row>
    <row r="1247" spans="1:5" x14ac:dyDescent="0.2">
      <c r="A1247" s="16" t="s">
        <v>57</v>
      </c>
      <c r="B1247" s="16" t="s">
        <v>54</v>
      </c>
      <c r="C1247" s="16">
        <v>2015</v>
      </c>
      <c r="D1247" s="16" t="s">
        <v>37</v>
      </c>
      <c r="E1247" s="17">
        <v>15332.19</v>
      </c>
    </row>
    <row r="1248" spans="1:5" x14ac:dyDescent="0.2">
      <c r="A1248" s="1" t="s">
        <v>57</v>
      </c>
      <c r="B1248" s="16" t="s">
        <v>54</v>
      </c>
      <c r="C1248" s="16">
        <v>2015</v>
      </c>
      <c r="D1248" s="16" t="s">
        <v>43</v>
      </c>
      <c r="E1248" s="17">
        <v>56686.87</v>
      </c>
    </row>
    <row r="1249" spans="1:5" x14ac:dyDescent="0.2">
      <c r="A1249" s="16" t="s">
        <v>57</v>
      </c>
      <c r="B1249" s="16" t="s">
        <v>54</v>
      </c>
      <c r="C1249" s="16">
        <v>2015</v>
      </c>
      <c r="D1249" s="16" t="s">
        <v>38</v>
      </c>
      <c r="E1249" s="17">
        <v>7360.14</v>
      </c>
    </row>
    <row r="1250" spans="1:5" x14ac:dyDescent="0.2">
      <c r="A1250" s="16" t="s">
        <v>57</v>
      </c>
      <c r="B1250" s="16" t="s">
        <v>54</v>
      </c>
      <c r="C1250" s="16">
        <v>2015</v>
      </c>
      <c r="D1250" s="16" t="s">
        <v>39</v>
      </c>
      <c r="E1250" s="17">
        <v>21708.5</v>
      </c>
    </row>
    <row r="1251" spans="1:5" x14ac:dyDescent="0.2">
      <c r="A1251" s="16" t="s">
        <v>57</v>
      </c>
      <c r="B1251" s="16" t="s">
        <v>54</v>
      </c>
      <c r="C1251" s="16">
        <v>2015</v>
      </c>
      <c r="D1251" s="16" t="s">
        <v>40</v>
      </c>
      <c r="E1251" s="17">
        <v>63914.83</v>
      </c>
    </row>
    <row r="1252" spans="1:5" x14ac:dyDescent="0.2">
      <c r="A1252" s="16" t="s">
        <v>57</v>
      </c>
      <c r="B1252" s="16" t="s">
        <v>54</v>
      </c>
      <c r="C1252" s="16">
        <v>2015</v>
      </c>
      <c r="D1252" s="16" t="s">
        <v>41</v>
      </c>
      <c r="E1252" s="17">
        <v>543021.81999999995</v>
      </c>
    </row>
    <row r="1253" spans="1:5" x14ac:dyDescent="0.2">
      <c r="A1253" s="1" t="s">
        <v>57</v>
      </c>
      <c r="B1253" s="16" t="s">
        <v>54</v>
      </c>
      <c r="C1253" s="16">
        <v>2015</v>
      </c>
      <c r="D1253" s="16" t="s">
        <v>21</v>
      </c>
      <c r="E1253" s="17">
        <v>57562.18</v>
      </c>
    </row>
    <row r="1254" spans="1:5" x14ac:dyDescent="0.2">
      <c r="A1254" s="16" t="s">
        <v>47</v>
      </c>
      <c r="B1254" s="16" t="s">
        <v>3</v>
      </c>
      <c r="C1254" s="16">
        <v>2015</v>
      </c>
      <c r="D1254" s="16" t="s">
        <v>31</v>
      </c>
      <c r="E1254" s="17">
        <v>10655</v>
      </c>
    </row>
    <row r="1255" spans="1:5" x14ac:dyDescent="0.2">
      <c r="A1255" s="1" t="s">
        <v>47</v>
      </c>
      <c r="B1255" s="16" t="s">
        <v>4</v>
      </c>
      <c r="C1255" s="16">
        <v>2015</v>
      </c>
      <c r="D1255" s="16" t="s">
        <v>22</v>
      </c>
      <c r="E1255" s="17">
        <v>11747000</v>
      </c>
    </row>
    <row r="1256" spans="1:5" x14ac:dyDescent="0.2">
      <c r="A1256" s="1" t="s">
        <v>47</v>
      </c>
      <c r="B1256" s="16" t="s">
        <v>4</v>
      </c>
      <c r="C1256" s="16">
        <v>2015</v>
      </c>
      <c r="D1256" s="16" t="s">
        <v>1</v>
      </c>
      <c r="E1256" s="17">
        <v>101909.51</v>
      </c>
    </row>
    <row r="1257" spans="1:5" x14ac:dyDescent="0.2">
      <c r="A1257" s="1" t="s">
        <v>47</v>
      </c>
      <c r="B1257" s="16" t="s">
        <v>4</v>
      </c>
      <c r="C1257" s="16">
        <v>2015</v>
      </c>
      <c r="D1257" s="16" t="s">
        <v>19</v>
      </c>
      <c r="E1257" s="17">
        <v>70987</v>
      </c>
    </row>
    <row r="1258" spans="1:5" x14ac:dyDescent="0.2">
      <c r="A1258" s="16" t="s">
        <v>47</v>
      </c>
      <c r="B1258" s="16" t="s">
        <v>4</v>
      </c>
      <c r="C1258" s="16">
        <v>2015</v>
      </c>
      <c r="D1258" s="16" t="s">
        <v>31</v>
      </c>
      <c r="E1258" s="17">
        <v>378887</v>
      </c>
    </row>
    <row r="1259" spans="1:5" x14ac:dyDescent="0.2">
      <c r="A1259" s="1" t="s">
        <v>47</v>
      </c>
      <c r="B1259" s="16" t="s">
        <v>4</v>
      </c>
      <c r="C1259" s="16">
        <v>2015</v>
      </c>
      <c r="D1259" s="16" t="s">
        <v>34</v>
      </c>
      <c r="E1259" s="17">
        <v>339300</v>
      </c>
    </row>
    <row r="1260" spans="1:5" x14ac:dyDescent="0.2">
      <c r="A1260" s="1" t="s">
        <v>47</v>
      </c>
      <c r="B1260" s="16" t="s">
        <v>4</v>
      </c>
      <c r="C1260" s="16">
        <v>2015</v>
      </c>
      <c r="D1260" s="16" t="s">
        <v>35</v>
      </c>
      <c r="E1260" s="17">
        <v>2585138</v>
      </c>
    </row>
    <row r="1261" spans="1:5" x14ac:dyDescent="0.2">
      <c r="A1261" s="1" t="s">
        <v>47</v>
      </c>
      <c r="B1261" s="16" t="s">
        <v>45</v>
      </c>
      <c r="C1261" s="16">
        <v>2015</v>
      </c>
      <c r="D1261" s="16" t="s">
        <v>19</v>
      </c>
      <c r="E1261" s="17">
        <v>42250</v>
      </c>
    </row>
    <row r="1262" spans="1:5" x14ac:dyDescent="0.2">
      <c r="A1262" s="1" t="s">
        <v>47</v>
      </c>
      <c r="B1262" s="16" t="s">
        <v>45</v>
      </c>
      <c r="C1262" s="16">
        <v>2015</v>
      </c>
      <c r="D1262" s="16" t="s">
        <v>28</v>
      </c>
      <c r="E1262" s="17">
        <v>91000</v>
      </c>
    </row>
    <row r="1263" spans="1:5" x14ac:dyDescent="0.2">
      <c r="A1263" s="16" t="s">
        <v>47</v>
      </c>
      <c r="B1263" s="16" t="s">
        <v>45</v>
      </c>
      <c r="C1263" s="16">
        <v>2015</v>
      </c>
      <c r="D1263" s="16" t="s">
        <v>31</v>
      </c>
      <c r="E1263" s="17">
        <v>113347</v>
      </c>
    </row>
    <row r="1264" spans="1:5" x14ac:dyDescent="0.2">
      <c r="A1264" s="1" t="s">
        <v>47</v>
      </c>
      <c r="B1264" s="16" t="s">
        <v>45</v>
      </c>
      <c r="C1264" s="16">
        <v>2015</v>
      </c>
      <c r="D1264" s="16" t="s">
        <v>34</v>
      </c>
      <c r="E1264" s="17">
        <v>83000</v>
      </c>
    </row>
    <row r="1265" spans="1:5" x14ac:dyDescent="0.2">
      <c r="A1265" s="1" t="s">
        <v>47</v>
      </c>
      <c r="B1265" s="16" t="s">
        <v>45</v>
      </c>
      <c r="C1265" s="16">
        <v>2015</v>
      </c>
      <c r="D1265" s="16" t="s">
        <v>35</v>
      </c>
      <c r="E1265" s="17">
        <v>219145</v>
      </c>
    </row>
    <row r="1266" spans="1:5" x14ac:dyDescent="0.2">
      <c r="A1266" s="1" t="s">
        <v>47</v>
      </c>
      <c r="B1266" s="16" t="s">
        <v>13</v>
      </c>
      <c r="C1266" s="16">
        <v>2015</v>
      </c>
      <c r="D1266" s="16" t="s">
        <v>28</v>
      </c>
      <c r="E1266" s="17">
        <v>114000</v>
      </c>
    </row>
    <row r="1267" spans="1:5" x14ac:dyDescent="0.2">
      <c r="A1267" s="16" t="s">
        <v>47</v>
      </c>
      <c r="B1267" s="16" t="s">
        <v>13</v>
      </c>
      <c r="C1267" s="16">
        <v>2015</v>
      </c>
      <c r="D1267" s="16" t="s">
        <v>31</v>
      </c>
      <c r="E1267" s="17">
        <v>91473</v>
      </c>
    </row>
    <row r="1268" spans="1:5" x14ac:dyDescent="0.2">
      <c r="A1268" s="1" t="s">
        <v>47</v>
      </c>
      <c r="B1268" s="16" t="s">
        <v>13</v>
      </c>
      <c r="C1268" s="16">
        <v>2015</v>
      </c>
      <c r="D1268" s="16" t="s">
        <v>35</v>
      </c>
      <c r="E1268" s="17">
        <v>98938</v>
      </c>
    </row>
    <row r="1269" spans="1:5" x14ac:dyDescent="0.2">
      <c r="A1269" s="1" t="s">
        <v>47</v>
      </c>
      <c r="B1269" s="16" t="s">
        <v>52</v>
      </c>
      <c r="C1269" s="16">
        <v>2015</v>
      </c>
      <c r="D1269" s="16" t="s">
        <v>19</v>
      </c>
      <c r="E1269" s="17">
        <v>475295</v>
      </c>
    </row>
    <row r="1270" spans="1:5" x14ac:dyDescent="0.2">
      <c r="A1270" s="1" t="s">
        <v>47</v>
      </c>
      <c r="B1270" s="16" t="s">
        <v>52</v>
      </c>
      <c r="C1270" s="16">
        <v>2015</v>
      </c>
      <c r="D1270" s="16" t="s">
        <v>28</v>
      </c>
      <c r="E1270" s="17">
        <v>4321056</v>
      </c>
    </row>
    <row r="1271" spans="1:5" x14ac:dyDescent="0.2">
      <c r="A1271" s="16" t="s">
        <v>47</v>
      </c>
      <c r="B1271" s="16" t="s">
        <v>52</v>
      </c>
      <c r="C1271" s="16">
        <v>2015</v>
      </c>
      <c r="D1271" s="16" t="s">
        <v>31</v>
      </c>
      <c r="E1271" s="17">
        <v>34181</v>
      </c>
    </row>
    <row r="1272" spans="1:5" x14ac:dyDescent="0.2">
      <c r="A1272" s="1" t="s">
        <v>47</v>
      </c>
      <c r="B1272" s="16" t="s">
        <v>52</v>
      </c>
      <c r="C1272" s="16">
        <v>2015</v>
      </c>
      <c r="D1272" s="16" t="s">
        <v>35</v>
      </c>
      <c r="E1272" s="17">
        <v>5435355.9199999999</v>
      </c>
    </row>
    <row r="1273" spans="1:5" x14ac:dyDescent="0.2">
      <c r="A1273" s="1" t="s">
        <v>47</v>
      </c>
      <c r="B1273" s="16" t="s">
        <v>55</v>
      </c>
      <c r="C1273" s="16">
        <v>2015</v>
      </c>
      <c r="D1273" s="16" t="s">
        <v>19</v>
      </c>
      <c r="E1273" s="17">
        <v>78042</v>
      </c>
    </row>
    <row r="1274" spans="1:5" x14ac:dyDescent="0.2">
      <c r="A1274" s="1" t="s">
        <v>47</v>
      </c>
      <c r="B1274" s="16" t="s">
        <v>55</v>
      </c>
      <c r="C1274" s="16">
        <v>2015</v>
      </c>
      <c r="D1274" s="16" t="s">
        <v>35</v>
      </c>
      <c r="E1274" s="17">
        <v>567500</v>
      </c>
    </row>
    <row r="1275" spans="1:5" x14ac:dyDescent="0.2">
      <c r="A1275" s="1" t="s">
        <v>47</v>
      </c>
      <c r="B1275" s="16" t="s">
        <v>44</v>
      </c>
      <c r="C1275" s="16">
        <v>2015</v>
      </c>
      <c r="D1275" s="16" t="s">
        <v>1</v>
      </c>
      <c r="E1275" s="17">
        <v>246762.05</v>
      </c>
    </row>
    <row r="1276" spans="1:5" x14ac:dyDescent="0.2">
      <c r="A1276" s="1" t="s">
        <v>47</v>
      </c>
      <c r="B1276" s="16" t="s">
        <v>44</v>
      </c>
      <c r="C1276" s="16">
        <v>2015</v>
      </c>
      <c r="D1276" s="16" t="s">
        <v>29</v>
      </c>
      <c r="E1276" s="17">
        <v>2460059</v>
      </c>
    </row>
    <row r="1277" spans="1:5" x14ac:dyDescent="0.2">
      <c r="A1277" s="1" t="s">
        <v>47</v>
      </c>
      <c r="B1277" s="16" t="s">
        <v>44</v>
      </c>
      <c r="C1277" s="16">
        <v>2015</v>
      </c>
      <c r="D1277" s="16" t="s">
        <v>31</v>
      </c>
      <c r="E1277" s="17">
        <v>28485</v>
      </c>
    </row>
    <row r="1278" spans="1:5" x14ac:dyDescent="0.2">
      <c r="A1278" s="1" t="s">
        <v>47</v>
      </c>
      <c r="B1278" s="16" t="s">
        <v>44</v>
      </c>
      <c r="C1278" s="16">
        <v>2015</v>
      </c>
      <c r="D1278" s="16" t="s">
        <v>37</v>
      </c>
      <c r="E1278" s="17">
        <v>10000</v>
      </c>
    </row>
    <row r="1279" spans="1:5" x14ac:dyDescent="0.2">
      <c r="A1279" s="1" t="s">
        <v>47</v>
      </c>
      <c r="B1279" s="1" t="s">
        <v>46</v>
      </c>
      <c r="C1279" s="1">
        <v>2015</v>
      </c>
      <c r="D1279" s="1" t="s">
        <v>25</v>
      </c>
      <c r="E1279" s="18">
        <v>28154</v>
      </c>
    </row>
    <row r="1280" spans="1:5" x14ac:dyDescent="0.2">
      <c r="A1280" s="1" t="s">
        <v>47</v>
      </c>
      <c r="B1280" s="16" t="s">
        <v>51</v>
      </c>
      <c r="C1280" s="16">
        <v>2015</v>
      </c>
      <c r="D1280" s="16" t="s">
        <v>25</v>
      </c>
      <c r="E1280" s="17">
        <v>8000</v>
      </c>
    </row>
    <row r="1281" spans="1:5" x14ac:dyDescent="0.2">
      <c r="A1281" s="1" t="s">
        <v>47</v>
      </c>
      <c r="B1281" s="16" t="s">
        <v>51</v>
      </c>
      <c r="C1281" s="16">
        <v>2015</v>
      </c>
      <c r="D1281" s="16" t="s">
        <v>0</v>
      </c>
      <c r="E1281" s="17">
        <v>12241.6</v>
      </c>
    </row>
    <row r="1282" spans="1:5" x14ac:dyDescent="0.2">
      <c r="A1282" s="1" t="s">
        <v>47</v>
      </c>
      <c r="B1282" s="16" t="s">
        <v>48</v>
      </c>
      <c r="C1282" s="16">
        <v>2015</v>
      </c>
      <c r="D1282" s="16" t="s">
        <v>21</v>
      </c>
      <c r="E1282" s="17">
        <v>120000</v>
      </c>
    </row>
    <row r="1283" spans="1:5" x14ac:dyDescent="0.2">
      <c r="A1283" s="1" t="s">
        <v>47</v>
      </c>
      <c r="B1283" s="16" t="s">
        <v>54</v>
      </c>
      <c r="C1283" s="16">
        <v>2015</v>
      </c>
      <c r="D1283" s="16" t="s">
        <v>1</v>
      </c>
      <c r="E1283" s="17">
        <v>60523000.240000002</v>
      </c>
    </row>
    <row r="1284" spans="1:5" x14ac:dyDescent="0.2">
      <c r="A1284" s="1" t="s">
        <v>47</v>
      </c>
      <c r="B1284" s="16" t="s">
        <v>54</v>
      </c>
      <c r="C1284" s="16">
        <v>2015</v>
      </c>
      <c r="D1284" s="16" t="s">
        <v>35</v>
      </c>
      <c r="E1284" s="17">
        <v>20866006</v>
      </c>
    </row>
    <row r="1285" spans="1:5" x14ac:dyDescent="0.2">
      <c r="A1285" s="1" t="s">
        <v>47</v>
      </c>
      <c r="B1285" s="16" t="s">
        <v>54</v>
      </c>
      <c r="C1285" s="16">
        <v>2015</v>
      </c>
      <c r="D1285" s="16" t="s">
        <v>31</v>
      </c>
      <c r="E1285" s="17">
        <v>116973</v>
      </c>
    </row>
    <row r="1286" spans="1:5" x14ac:dyDescent="0.2">
      <c r="A1286" s="1" t="s">
        <v>47</v>
      </c>
      <c r="B1286" s="16" t="s">
        <v>53</v>
      </c>
      <c r="C1286" s="16">
        <v>2015</v>
      </c>
      <c r="D1286" s="16" t="s">
        <v>34</v>
      </c>
      <c r="E1286" s="17">
        <v>118000</v>
      </c>
    </row>
    <row r="1287" spans="1:5" x14ac:dyDescent="0.2">
      <c r="A1287" s="2"/>
      <c r="B1287" s="2"/>
      <c r="C1287" s="2"/>
      <c r="D1287" s="2"/>
      <c r="E1287" s="14"/>
    </row>
    <row r="1288" spans="1:5" x14ac:dyDescent="0.2">
      <c r="A1288" s="2"/>
      <c r="B1288" s="2"/>
      <c r="C1288" s="2"/>
      <c r="D1288" s="2"/>
      <c r="E1288" s="14"/>
    </row>
    <row r="1289" spans="1:5" x14ac:dyDescent="0.2">
      <c r="A1289" s="1" t="s">
        <v>11</v>
      </c>
      <c r="B1289" s="1" t="s">
        <v>3</v>
      </c>
      <c r="C1289">
        <v>2014</v>
      </c>
      <c r="D1289" s="1" t="s">
        <v>35</v>
      </c>
      <c r="E1289" s="7">
        <v>783920</v>
      </c>
    </row>
    <row r="1290" spans="1:5" x14ac:dyDescent="0.2">
      <c r="A1290" s="1" t="s">
        <v>11</v>
      </c>
      <c r="B1290" s="1" t="s">
        <v>4</v>
      </c>
      <c r="C1290">
        <v>2014</v>
      </c>
      <c r="D1290" s="1" t="s">
        <v>42</v>
      </c>
      <c r="E1290" s="7">
        <v>358489</v>
      </c>
    </row>
    <row r="1291" spans="1:5" x14ac:dyDescent="0.2">
      <c r="A1291" s="1" t="s">
        <v>11</v>
      </c>
      <c r="B1291" s="1" t="s">
        <v>45</v>
      </c>
      <c r="C1291">
        <v>2014</v>
      </c>
      <c r="D1291" s="1" t="s">
        <v>34</v>
      </c>
      <c r="E1291" s="7">
        <v>89600</v>
      </c>
    </row>
    <row r="1292" spans="1:5" x14ac:dyDescent="0.2">
      <c r="A1292" s="1" t="s">
        <v>11</v>
      </c>
      <c r="B1292" s="1" t="s">
        <v>13</v>
      </c>
      <c r="C1292">
        <v>2014</v>
      </c>
      <c r="D1292" s="1" t="s">
        <v>42</v>
      </c>
      <c r="E1292" s="7">
        <v>123000</v>
      </c>
    </row>
    <row r="1293" spans="1:5" x14ac:dyDescent="0.2">
      <c r="A1293" s="1" t="s">
        <v>11</v>
      </c>
      <c r="B1293" s="1" t="s">
        <v>13</v>
      </c>
      <c r="C1293">
        <v>2014</v>
      </c>
      <c r="D1293" s="1" t="s">
        <v>24</v>
      </c>
      <c r="E1293" s="7">
        <v>655840</v>
      </c>
    </row>
    <row r="1294" spans="1:5" x14ac:dyDescent="0.2">
      <c r="A1294" s="1" t="s">
        <v>11</v>
      </c>
      <c r="B1294" s="1" t="s">
        <v>13</v>
      </c>
      <c r="C1294">
        <v>2014</v>
      </c>
      <c r="D1294" s="1" t="s">
        <v>1</v>
      </c>
      <c r="E1294" s="7">
        <v>120920.73</v>
      </c>
    </row>
    <row r="1295" spans="1:5" x14ac:dyDescent="0.2">
      <c r="A1295" s="1" t="s">
        <v>11</v>
      </c>
      <c r="B1295" s="1" t="s">
        <v>13</v>
      </c>
      <c r="C1295">
        <v>2014</v>
      </c>
      <c r="D1295" s="1" t="s">
        <v>25</v>
      </c>
      <c r="E1295" s="7">
        <v>29128</v>
      </c>
    </row>
    <row r="1296" spans="1:5" x14ac:dyDescent="0.2">
      <c r="A1296" s="1" t="s">
        <v>11</v>
      </c>
      <c r="B1296" s="1" t="s">
        <v>13</v>
      </c>
      <c r="C1296">
        <v>2014</v>
      </c>
      <c r="D1296" s="1" t="s">
        <v>35</v>
      </c>
      <c r="E1296" s="7">
        <v>18251</v>
      </c>
    </row>
    <row r="1297" spans="1:5" x14ac:dyDescent="0.2">
      <c r="A1297" s="1" t="s">
        <v>11</v>
      </c>
      <c r="B1297" s="1" t="s">
        <v>13</v>
      </c>
      <c r="C1297">
        <v>2014</v>
      </c>
      <c r="D1297" s="1" t="s">
        <v>0</v>
      </c>
      <c r="E1297" s="7">
        <v>24293.01</v>
      </c>
    </row>
    <row r="1298" spans="1:5" x14ac:dyDescent="0.2">
      <c r="A1298" s="1" t="s">
        <v>11</v>
      </c>
      <c r="B1298" s="1" t="s">
        <v>52</v>
      </c>
      <c r="C1298">
        <v>2014</v>
      </c>
      <c r="D1298" s="1" t="s">
        <v>34</v>
      </c>
      <c r="E1298" s="7">
        <v>134400</v>
      </c>
    </row>
    <row r="1299" spans="1:5" x14ac:dyDescent="0.2">
      <c r="A1299" s="1" t="s">
        <v>11</v>
      </c>
      <c r="B1299" s="1" t="s">
        <v>44</v>
      </c>
      <c r="C1299">
        <v>2014</v>
      </c>
      <c r="D1299" s="1" t="s">
        <v>29</v>
      </c>
      <c r="E1299" s="7">
        <v>4286657</v>
      </c>
    </row>
    <row r="1300" spans="1:5" x14ac:dyDescent="0.2">
      <c r="A1300" s="1" t="s">
        <v>11</v>
      </c>
      <c r="B1300" s="1" t="s">
        <v>49</v>
      </c>
      <c r="C1300">
        <v>2014</v>
      </c>
      <c r="D1300" s="1" t="s">
        <v>42</v>
      </c>
      <c r="E1300" s="7">
        <v>96052</v>
      </c>
    </row>
    <row r="1301" spans="1:5" x14ac:dyDescent="0.2">
      <c r="A1301" s="1" t="s">
        <v>11</v>
      </c>
      <c r="B1301" s="1" t="s">
        <v>49</v>
      </c>
      <c r="C1301">
        <v>2014</v>
      </c>
      <c r="D1301" s="1" t="s">
        <v>21</v>
      </c>
      <c r="E1301" s="7">
        <v>22829</v>
      </c>
    </row>
    <row r="1302" spans="1:5" x14ac:dyDescent="0.2">
      <c r="A1302" s="1" t="s">
        <v>11</v>
      </c>
      <c r="B1302" s="1" t="s">
        <v>46</v>
      </c>
      <c r="C1302">
        <v>2014</v>
      </c>
      <c r="D1302" s="1" t="s">
        <v>20</v>
      </c>
      <c r="E1302" s="7">
        <v>41811</v>
      </c>
    </row>
    <row r="1303" spans="1:5" x14ac:dyDescent="0.2">
      <c r="A1303" s="1" t="s">
        <v>11</v>
      </c>
      <c r="B1303" s="1" t="s">
        <v>51</v>
      </c>
      <c r="C1303">
        <v>2014</v>
      </c>
      <c r="D1303" s="1" t="s">
        <v>17</v>
      </c>
      <c r="E1303" s="7">
        <v>106259</v>
      </c>
    </row>
    <row r="1304" spans="1:5" x14ac:dyDescent="0.2">
      <c r="A1304" s="1" t="s">
        <v>11</v>
      </c>
      <c r="B1304" s="1" t="s">
        <v>51</v>
      </c>
      <c r="C1304">
        <v>2014</v>
      </c>
      <c r="D1304" s="1" t="s">
        <v>0</v>
      </c>
      <c r="E1304" s="7">
        <v>63945.95</v>
      </c>
    </row>
    <row r="1305" spans="1:5" x14ac:dyDescent="0.2">
      <c r="A1305" s="1" t="s">
        <v>11</v>
      </c>
      <c r="B1305" s="1" t="s">
        <v>48</v>
      </c>
      <c r="C1305">
        <v>2014</v>
      </c>
      <c r="D1305" s="1" t="s">
        <v>21</v>
      </c>
      <c r="E1305" s="7">
        <v>1035562</v>
      </c>
    </row>
    <row r="1306" spans="1:5" x14ac:dyDescent="0.2">
      <c r="A1306" s="1" t="s">
        <v>57</v>
      </c>
      <c r="B1306" s="1" t="s">
        <v>3</v>
      </c>
      <c r="C1306">
        <v>2014</v>
      </c>
      <c r="D1306" s="1" t="s">
        <v>42</v>
      </c>
      <c r="E1306" s="7">
        <v>5323000</v>
      </c>
    </row>
    <row r="1307" spans="1:5" x14ac:dyDescent="0.2">
      <c r="A1307" s="1" t="s">
        <v>57</v>
      </c>
      <c r="B1307" s="1" t="s">
        <v>3</v>
      </c>
      <c r="C1307">
        <v>2014</v>
      </c>
      <c r="D1307" s="1" t="s">
        <v>24</v>
      </c>
      <c r="E1307" s="7">
        <v>149800</v>
      </c>
    </row>
    <row r="1308" spans="1:5" x14ac:dyDescent="0.2">
      <c r="A1308" s="1" t="s">
        <v>57</v>
      </c>
      <c r="B1308" s="1" t="s">
        <v>3</v>
      </c>
      <c r="C1308">
        <v>2014</v>
      </c>
      <c r="D1308" s="1" t="s">
        <v>1</v>
      </c>
      <c r="E1308" s="7">
        <v>144552.01999999999</v>
      </c>
    </row>
    <row r="1309" spans="1:5" x14ac:dyDescent="0.2">
      <c r="A1309" s="1" t="s">
        <v>57</v>
      </c>
      <c r="B1309" s="1" t="s">
        <v>3</v>
      </c>
      <c r="C1309">
        <v>2014</v>
      </c>
      <c r="D1309" s="1" t="s">
        <v>19</v>
      </c>
      <c r="E1309" s="7">
        <v>114952</v>
      </c>
    </row>
    <row r="1310" spans="1:5" x14ac:dyDescent="0.2">
      <c r="A1310" s="1" t="s">
        <v>57</v>
      </c>
      <c r="B1310" s="1" t="s">
        <v>3</v>
      </c>
      <c r="C1310">
        <v>2014</v>
      </c>
      <c r="D1310" s="1" t="s">
        <v>29</v>
      </c>
      <c r="E1310" s="7">
        <v>22000</v>
      </c>
    </row>
    <row r="1311" spans="1:5" x14ac:dyDescent="0.2">
      <c r="A1311" s="1" t="s">
        <v>57</v>
      </c>
      <c r="B1311" s="1" t="s">
        <v>3</v>
      </c>
      <c r="C1311">
        <v>2014</v>
      </c>
      <c r="D1311" s="1" t="s">
        <v>35</v>
      </c>
      <c r="E1311" s="15">
        <v>4599122</v>
      </c>
    </row>
    <row r="1312" spans="1:5" x14ac:dyDescent="0.2">
      <c r="A1312" s="1" t="s">
        <v>57</v>
      </c>
      <c r="B1312" s="1" t="s">
        <v>4</v>
      </c>
      <c r="C1312">
        <v>2014</v>
      </c>
      <c r="D1312" s="1" t="s">
        <v>22</v>
      </c>
      <c r="E1312" s="15">
        <v>33200</v>
      </c>
    </row>
    <row r="1313" spans="1:5" x14ac:dyDescent="0.2">
      <c r="A1313" s="1" t="s">
        <v>57</v>
      </c>
      <c r="B1313" s="1" t="s">
        <v>4</v>
      </c>
      <c r="C1313">
        <v>2014</v>
      </c>
      <c r="D1313" s="1" t="s">
        <v>42</v>
      </c>
      <c r="E1313" s="7">
        <v>13725508</v>
      </c>
    </row>
    <row r="1314" spans="1:5" x14ac:dyDescent="0.2">
      <c r="A1314" s="1" t="s">
        <v>57</v>
      </c>
      <c r="B1314" s="1" t="s">
        <v>4</v>
      </c>
      <c r="C1314">
        <v>2014</v>
      </c>
      <c r="D1314" s="1" t="s">
        <v>24</v>
      </c>
      <c r="E1314" s="7">
        <v>50000</v>
      </c>
    </row>
    <row r="1315" spans="1:5" x14ac:dyDescent="0.2">
      <c r="A1315" s="1" t="s">
        <v>57</v>
      </c>
      <c r="B1315" s="1" t="s">
        <v>4</v>
      </c>
      <c r="C1315">
        <v>2014</v>
      </c>
      <c r="D1315" s="1" t="s">
        <v>1</v>
      </c>
      <c r="E1315" s="7">
        <v>133227.12</v>
      </c>
    </row>
    <row r="1316" spans="1:5" x14ac:dyDescent="0.2">
      <c r="A1316" s="1" t="s">
        <v>57</v>
      </c>
      <c r="B1316" s="1" t="s">
        <v>4</v>
      </c>
      <c r="C1316">
        <v>2014</v>
      </c>
      <c r="D1316" s="1" t="s">
        <v>25</v>
      </c>
      <c r="E1316" s="7">
        <v>1876</v>
      </c>
    </row>
    <row r="1317" spans="1:5" x14ac:dyDescent="0.2">
      <c r="A1317" s="1" t="s">
        <v>57</v>
      </c>
      <c r="B1317" s="1" t="s">
        <v>4</v>
      </c>
      <c r="C1317">
        <v>2014</v>
      </c>
      <c r="D1317" s="1" t="s">
        <v>19</v>
      </c>
      <c r="E1317" s="7">
        <v>97500</v>
      </c>
    </row>
    <row r="1318" spans="1:5" x14ac:dyDescent="0.2">
      <c r="A1318" s="1" t="s">
        <v>57</v>
      </c>
      <c r="B1318" s="1" t="s">
        <v>4</v>
      </c>
      <c r="C1318">
        <v>2014</v>
      </c>
      <c r="D1318" s="1" t="s">
        <v>28</v>
      </c>
      <c r="E1318" s="7">
        <v>91200</v>
      </c>
    </row>
    <row r="1319" spans="1:5" x14ac:dyDescent="0.2">
      <c r="A1319" s="1" t="s">
        <v>57</v>
      </c>
      <c r="B1319" s="1" t="s">
        <v>4</v>
      </c>
      <c r="C1319">
        <v>2014</v>
      </c>
      <c r="D1319" s="1" t="s">
        <v>31</v>
      </c>
      <c r="E1319" s="7">
        <v>527</v>
      </c>
    </row>
    <row r="1320" spans="1:5" x14ac:dyDescent="0.2">
      <c r="A1320" s="1" t="s">
        <v>57</v>
      </c>
      <c r="B1320" s="1" t="s">
        <v>4</v>
      </c>
      <c r="C1320">
        <v>2014</v>
      </c>
      <c r="D1320" s="1" t="s">
        <v>35</v>
      </c>
      <c r="E1320" s="15">
        <v>3405533</v>
      </c>
    </row>
    <row r="1321" spans="1:5" x14ac:dyDescent="0.2">
      <c r="A1321" s="1" t="s">
        <v>57</v>
      </c>
      <c r="B1321" s="1" t="s">
        <v>45</v>
      </c>
      <c r="C1321">
        <v>2014</v>
      </c>
      <c r="D1321" s="1" t="s">
        <v>42</v>
      </c>
      <c r="E1321" s="7">
        <v>273300</v>
      </c>
    </row>
    <row r="1322" spans="1:5" x14ac:dyDescent="0.2">
      <c r="A1322" s="1" t="s">
        <v>57</v>
      </c>
      <c r="B1322" s="1" t="s">
        <v>45</v>
      </c>
      <c r="C1322">
        <v>2014</v>
      </c>
      <c r="D1322" t="s">
        <v>12</v>
      </c>
      <c r="E1322" s="7">
        <v>33133.599999999999</v>
      </c>
    </row>
    <row r="1323" spans="1:5" x14ac:dyDescent="0.2">
      <c r="A1323" s="1" t="s">
        <v>57</v>
      </c>
      <c r="B1323" s="1" t="s">
        <v>45</v>
      </c>
      <c r="C1323">
        <v>2014</v>
      </c>
      <c r="D1323" s="1" t="s">
        <v>24</v>
      </c>
      <c r="E1323" s="7">
        <v>652640</v>
      </c>
    </row>
    <row r="1324" spans="1:5" x14ac:dyDescent="0.2">
      <c r="A1324" s="1" t="s">
        <v>57</v>
      </c>
      <c r="B1324" s="1" t="s">
        <v>45</v>
      </c>
      <c r="C1324">
        <v>2014</v>
      </c>
      <c r="D1324" s="1" t="s">
        <v>1</v>
      </c>
      <c r="E1324" s="7">
        <v>76195</v>
      </c>
    </row>
    <row r="1325" spans="1:5" x14ac:dyDescent="0.2">
      <c r="A1325" s="1" t="s">
        <v>57</v>
      </c>
      <c r="B1325" s="1" t="s">
        <v>45</v>
      </c>
      <c r="C1325">
        <v>2014</v>
      </c>
      <c r="D1325" s="1" t="s">
        <v>19</v>
      </c>
      <c r="E1325" s="7">
        <v>38000</v>
      </c>
    </row>
    <row r="1326" spans="1:5" x14ac:dyDescent="0.2">
      <c r="A1326" s="1" t="s">
        <v>57</v>
      </c>
      <c r="B1326" s="1" t="s">
        <v>45</v>
      </c>
      <c r="C1326">
        <v>2014</v>
      </c>
      <c r="D1326" s="1" t="s">
        <v>28</v>
      </c>
      <c r="E1326" s="7">
        <v>1312488.58</v>
      </c>
    </row>
    <row r="1327" spans="1:5" x14ac:dyDescent="0.2">
      <c r="A1327" s="1" t="s">
        <v>57</v>
      </c>
      <c r="B1327" s="1" t="s">
        <v>45</v>
      </c>
      <c r="C1327">
        <v>2014</v>
      </c>
      <c r="D1327" s="1" t="s">
        <v>29</v>
      </c>
      <c r="E1327" s="7">
        <v>40076.47</v>
      </c>
    </row>
    <row r="1328" spans="1:5" x14ac:dyDescent="0.2">
      <c r="A1328" s="1" t="s">
        <v>57</v>
      </c>
      <c r="B1328" s="1" t="s">
        <v>45</v>
      </c>
      <c r="C1328">
        <v>2014</v>
      </c>
      <c r="D1328" s="1" t="s">
        <v>31</v>
      </c>
      <c r="E1328" s="7">
        <v>216110.28</v>
      </c>
    </row>
    <row r="1329" spans="1:5" x14ac:dyDescent="0.2">
      <c r="A1329" s="1" t="s">
        <v>57</v>
      </c>
      <c r="B1329" s="1" t="s">
        <v>45</v>
      </c>
      <c r="C1329">
        <v>2014</v>
      </c>
      <c r="D1329" s="1" t="s">
        <v>14</v>
      </c>
      <c r="E1329" s="7">
        <v>109.83</v>
      </c>
    </row>
    <row r="1330" spans="1:5" x14ac:dyDescent="0.2">
      <c r="A1330" s="1" t="s">
        <v>57</v>
      </c>
      <c r="B1330" s="1" t="s">
        <v>45</v>
      </c>
      <c r="C1330">
        <v>2014</v>
      </c>
      <c r="D1330" s="1" t="s">
        <v>33</v>
      </c>
      <c r="E1330" s="7">
        <v>795.17</v>
      </c>
    </row>
    <row r="1331" spans="1:5" x14ac:dyDescent="0.2">
      <c r="A1331" s="1" t="s">
        <v>57</v>
      </c>
      <c r="B1331" s="1" t="s">
        <v>45</v>
      </c>
      <c r="C1331">
        <v>2014</v>
      </c>
      <c r="D1331" s="1" t="s">
        <v>2</v>
      </c>
      <c r="E1331" s="7">
        <v>2766.49</v>
      </c>
    </row>
    <row r="1332" spans="1:5" x14ac:dyDescent="0.2">
      <c r="A1332" s="1" t="s">
        <v>57</v>
      </c>
      <c r="B1332" s="1" t="s">
        <v>45</v>
      </c>
      <c r="C1332">
        <v>2014</v>
      </c>
      <c r="D1332" s="1" t="s">
        <v>34</v>
      </c>
      <c r="E1332" s="7">
        <v>203500</v>
      </c>
    </row>
    <row r="1333" spans="1:5" x14ac:dyDescent="0.2">
      <c r="A1333" s="1" t="s">
        <v>57</v>
      </c>
      <c r="B1333" s="1" t="s">
        <v>45</v>
      </c>
      <c r="C1333">
        <v>2014</v>
      </c>
      <c r="D1333" s="1" t="s">
        <v>35</v>
      </c>
      <c r="E1333" s="15">
        <v>699275</v>
      </c>
    </row>
    <row r="1334" spans="1:5" x14ac:dyDescent="0.2">
      <c r="A1334" s="1" t="s">
        <v>57</v>
      </c>
      <c r="B1334" s="1" t="s">
        <v>45</v>
      </c>
      <c r="C1334">
        <v>2014</v>
      </c>
      <c r="D1334" s="1" t="s">
        <v>17</v>
      </c>
      <c r="E1334" s="7">
        <v>20745.849999999999</v>
      </c>
    </row>
    <row r="1335" spans="1:5" x14ac:dyDescent="0.2">
      <c r="A1335" s="1" t="s">
        <v>57</v>
      </c>
      <c r="B1335" s="1" t="s">
        <v>45</v>
      </c>
      <c r="C1335">
        <v>2014</v>
      </c>
      <c r="D1335" s="1" t="s">
        <v>0</v>
      </c>
      <c r="E1335" s="7">
        <v>129468.03</v>
      </c>
    </row>
    <row r="1336" spans="1:5" x14ac:dyDescent="0.2">
      <c r="A1336" s="1" t="s">
        <v>57</v>
      </c>
      <c r="B1336" s="1" t="s">
        <v>45</v>
      </c>
      <c r="C1336">
        <v>2014</v>
      </c>
      <c r="D1336" s="1" t="s">
        <v>37</v>
      </c>
      <c r="E1336" s="7">
        <v>165.35</v>
      </c>
    </row>
    <row r="1337" spans="1:5" x14ac:dyDescent="0.2">
      <c r="A1337" s="1" t="s">
        <v>57</v>
      </c>
      <c r="B1337" s="1" t="s">
        <v>13</v>
      </c>
      <c r="C1337">
        <v>2014</v>
      </c>
      <c r="D1337" s="1" t="s">
        <v>22</v>
      </c>
      <c r="E1337" s="15">
        <v>3410</v>
      </c>
    </row>
    <row r="1338" spans="1:5" x14ac:dyDescent="0.2">
      <c r="A1338" s="1" t="s">
        <v>57</v>
      </c>
      <c r="B1338" s="1" t="s">
        <v>13</v>
      </c>
      <c r="C1338">
        <v>2014</v>
      </c>
      <c r="D1338" s="1" t="s">
        <v>23</v>
      </c>
      <c r="E1338" s="7">
        <v>170</v>
      </c>
    </row>
    <row r="1339" spans="1:5" x14ac:dyDescent="0.2">
      <c r="A1339" s="1" t="s">
        <v>57</v>
      </c>
      <c r="B1339" s="1" t="s">
        <v>13</v>
      </c>
      <c r="C1339">
        <v>2014</v>
      </c>
      <c r="D1339" s="1" t="s">
        <v>42</v>
      </c>
      <c r="E1339" s="7">
        <v>4465862</v>
      </c>
    </row>
    <row r="1340" spans="1:5" x14ac:dyDescent="0.2">
      <c r="A1340" s="1" t="s">
        <v>57</v>
      </c>
      <c r="B1340" s="1" t="s">
        <v>13</v>
      </c>
      <c r="C1340">
        <v>2014</v>
      </c>
      <c r="D1340" s="1" t="s">
        <v>24</v>
      </c>
      <c r="E1340" s="7">
        <v>889900</v>
      </c>
    </row>
    <row r="1341" spans="1:5" x14ac:dyDescent="0.2">
      <c r="A1341" s="1" t="s">
        <v>57</v>
      </c>
      <c r="B1341" s="1" t="s">
        <v>13</v>
      </c>
      <c r="C1341">
        <v>2014</v>
      </c>
      <c r="D1341" s="1" t="s">
        <v>12</v>
      </c>
      <c r="E1341" s="7">
        <v>175657.34</v>
      </c>
    </row>
    <row r="1342" spans="1:5" x14ac:dyDescent="0.2">
      <c r="A1342" s="1" t="s">
        <v>57</v>
      </c>
      <c r="B1342" s="1" t="s">
        <v>13</v>
      </c>
      <c r="C1342">
        <v>2014</v>
      </c>
      <c r="D1342" s="1" t="s">
        <v>1</v>
      </c>
      <c r="E1342" s="7">
        <v>495630.59</v>
      </c>
    </row>
    <row r="1343" spans="1:5" x14ac:dyDescent="0.2">
      <c r="A1343" s="1" t="s">
        <v>57</v>
      </c>
      <c r="B1343" s="1" t="s">
        <v>13</v>
      </c>
      <c r="C1343">
        <v>2014</v>
      </c>
      <c r="D1343" s="1" t="s">
        <v>18</v>
      </c>
      <c r="E1343" s="7">
        <v>20589.740000000002</v>
      </c>
    </row>
    <row r="1344" spans="1:5" x14ac:dyDescent="0.2">
      <c r="A1344" s="1" t="s">
        <v>57</v>
      </c>
      <c r="B1344" s="1" t="s">
        <v>13</v>
      </c>
      <c r="C1344">
        <v>2014</v>
      </c>
      <c r="D1344" s="1" t="s">
        <v>25</v>
      </c>
      <c r="E1344" s="7">
        <v>12940.14</v>
      </c>
    </row>
    <row r="1345" spans="1:5" x14ac:dyDescent="0.2">
      <c r="A1345" s="1" t="s">
        <v>57</v>
      </c>
      <c r="B1345" s="1" t="s">
        <v>13</v>
      </c>
      <c r="C1345">
        <v>2014</v>
      </c>
      <c r="D1345" s="1" t="s">
        <v>26</v>
      </c>
      <c r="E1345" s="7">
        <v>5051.6400000000003</v>
      </c>
    </row>
    <row r="1346" spans="1:5" x14ac:dyDescent="0.2">
      <c r="A1346" s="1" t="s">
        <v>57</v>
      </c>
      <c r="B1346" s="1" t="s">
        <v>13</v>
      </c>
      <c r="C1346">
        <v>2014</v>
      </c>
      <c r="D1346" s="1" t="s">
        <v>19</v>
      </c>
      <c r="E1346" s="7">
        <v>14717</v>
      </c>
    </row>
    <row r="1347" spans="1:5" x14ac:dyDescent="0.2">
      <c r="A1347" s="1" t="s">
        <v>57</v>
      </c>
      <c r="B1347" s="1" t="s">
        <v>13</v>
      </c>
      <c r="C1347">
        <v>2014</v>
      </c>
      <c r="D1347" s="1" t="s">
        <v>28</v>
      </c>
      <c r="E1347" s="7">
        <v>2989840.41</v>
      </c>
    </row>
    <row r="1348" spans="1:5" x14ac:dyDescent="0.2">
      <c r="A1348" s="1" t="s">
        <v>57</v>
      </c>
      <c r="B1348" s="1" t="s">
        <v>13</v>
      </c>
      <c r="C1348">
        <v>2014</v>
      </c>
      <c r="D1348" s="1" t="s">
        <v>29</v>
      </c>
      <c r="E1348" s="7">
        <v>130595.7</v>
      </c>
    </row>
    <row r="1349" spans="1:5" x14ac:dyDescent="0.2">
      <c r="A1349" s="1" t="s">
        <v>57</v>
      </c>
      <c r="B1349" s="1" t="s">
        <v>13</v>
      </c>
      <c r="C1349">
        <v>2014</v>
      </c>
      <c r="D1349" s="1" t="s">
        <v>30</v>
      </c>
      <c r="E1349" s="7">
        <v>8897.01</v>
      </c>
    </row>
    <row r="1350" spans="1:5" x14ac:dyDescent="0.2">
      <c r="A1350" s="1" t="s">
        <v>57</v>
      </c>
      <c r="B1350" s="1" t="s">
        <v>13</v>
      </c>
      <c r="C1350">
        <v>2014</v>
      </c>
      <c r="D1350" s="1" t="s">
        <v>31</v>
      </c>
      <c r="E1350" s="7">
        <v>365601.83</v>
      </c>
    </row>
    <row r="1351" spans="1:5" x14ac:dyDescent="0.2">
      <c r="A1351" s="1" t="s">
        <v>57</v>
      </c>
      <c r="B1351" s="1" t="s">
        <v>13</v>
      </c>
      <c r="C1351">
        <v>2014</v>
      </c>
      <c r="D1351" s="1" t="s">
        <v>20</v>
      </c>
      <c r="E1351" s="7">
        <v>49141.57</v>
      </c>
    </row>
    <row r="1352" spans="1:5" x14ac:dyDescent="0.2">
      <c r="A1352" s="1" t="s">
        <v>57</v>
      </c>
      <c r="B1352" s="1" t="s">
        <v>13</v>
      </c>
      <c r="C1352">
        <v>2014</v>
      </c>
      <c r="D1352" s="1" t="s">
        <v>14</v>
      </c>
      <c r="E1352" s="7">
        <v>1438.49</v>
      </c>
    </row>
    <row r="1353" spans="1:5" x14ac:dyDescent="0.2">
      <c r="A1353" s="1" t="s">
        <v>57</v>
      </c>
      <c r="B1353" s="1" t="s">
        <v>13</v>
      </c>
      <c r="C1353">
        <v>2014</v>
      </c>
      <c r="D1353" s="1" t="s">
        <v>33</v>
      </c>
      <c r="E1353" s="7">
        <v>162790.35999999999</v>
      </c>
    </row>
    <row r="1354" spans="1:5" x14ac:dyDescent="0.2">
      <c r="A1354" s="1" t="s">
        <v>57</v>
      </c>
      <c r="B1354" s="1" t="s">
        <v>13</v>
      </c>
      <c r="C1354">
        <v>2014</v>
      </c>
      <c r="D1354" s="1" t="s">
        <v>2</v>
      </c>
      <c r="E1354" s="7">
        <v>7500.25</v>
      </c>
    </row>
    <row r="1355" spans="1:5" x14ac:dyDescent="0.2">
      <c r="A1355" s="1" t="s">
        <v>57</v>
      </c>
      <c r="B1355" s="1" t="s">
        <v>13</v>
      </c>
      <c r="C1355">
        <v>2014</v>
      </c>
      <c r="D1355" s="1" t="s">
        <v>34</v>
      </c>
      <c r="E1355" s="7">
        <v>59451.06</v>
      </c>
    </row>
    <row r="1356" spans="1:5" x14ac:dyDescent="0.2">
      <c r="A1356" s="1" t="s">
        <v>57</v>
      </c>
      <c r="B1356" s="1" t="s">
        <v>13</v>
      </c>
      <c r="C1356">
        <v>2014</v>
      </c>
      <c r="D1356" s="1" t="s">
        <v>16</v>
      </c>
      <c r="E1356" s="7">
        <v>1384.4</v>
      </c>
    </row>
    <row r="1357" spans="1:5" x14ac:dyDescent="0.2">
      <c r="A1357" s="1" t="s">
        <v>57</v>
      </c>
      <c r="B1357" s="1" t="s">
        <v>13</v>
      </c>
      <c r="C1357">
        <v>2014</v>
      </c>
      <c r="D1357" s="1" t="s">
        <v>35</v>
      </c>
      <c r="E1357" s="15">
        <v>67333</v>
      </c>
    </row>
    <row r="1358" spans="1:5" x14ac:dyDescent="0.2">
      <c r="A1358" s="1" t="s">
        <v>57</v>
      </c>
      <c r="B1358" s="1" t="s">
        <v>13</v>
      </c>
      <c r="C1358">
        <v>2014</v>
      </c>
      <c r="D1358" s="1" t="s">
        <v>17</v>
      </c>
      <c r="E1358" s="7">
        <v>279744.96000000002</v>
      </c>
    </row>
    <row r="1359" spans="1:5" x14ac:dyDescent="0.2">
      <c r="A1359" s="1" t="s">
        <v>57</v>
      </c>
      <c r="B1359" s="1" t="s">
        <v>13</v>
      </c>
      <c r="C1359">
        <v>2014</v>
      </c>
      <c r="D1359" s="1" t="s">
        <v>0</v>
      </c>
      <c r="E1359" s="15">
        <v>1841298.29</v>
      </c>
    </row>
    <row r="1360" spans="1:5" x14ac:dyDescent="0.2">
      <c r="A1360" s="1" t="s">
        <v>57</v>
      </c>
      <c r="B1360" s="1" t="s">
        <v>13</v>
      </c>
      <c r="C1360">
        <v>2014</v>
      </c>
      <c r="D1360" s="1" t="s">
        <v>36</v>
      </c>
      <c r="E1360" s="7">
        <v>2184.71</v>
      </c>
    </row>
    <row r="1361" spans="1:5" x14ac:dyDescent="0.2">
      <c r="A1361" s="1" t="s">
        <v>57</v>
      </c>
      <c r="B1361" s="1" t="s">
        <v>13</v>
      </c>
      <c r="C1361">
        <v>2014</v>
      </c>
      <c r="D1361" s="1" t="s">
        <v>37</v>
      </c>
      <c r="E1361" s="7">
        <v>13029.14</v>
      </c>
    </row>
    <row r="1362" spans="1:5" x14ac:dyDescent="0.2">
      <c r="A1362" s="1" t="s">
        <v>57</v>
      </c>
      <c r="B1362" s="1" t="s">
        <v>13</v>
      </c>
      <c r="C1362">
        <v>2014</v>
      </c>
      <c r="D1362" s="1" t="s">
        <v>43</v>
      </c>
      <c r="E1362" s="7">
        <v>7177</v>
      </c>
    </row>
    <row r="1363" spans="1:5" x14ac:dyDescent="0.2">
      <c r="A1363" s="1" t="s">
        <v>57</v>
      </c>
      <c r="B1363" s="1" t="s">
        <v>13</v>
      </c>
      <c r="C1363">
        <v>2014</v>
      </c>
      <c r="D1363" s="1" t="s">
        <v>38</v>
      </c>
      <c r="E1363" s="7">
        <v>629.4</v>
      </c>
    </row>
    <row r="1364" spans="1:5" x14ac:dyDescent="0.2">
      <c r="A1364" s="1" t="s">
        <v>57</v>
      </c>
      <c r="B1364" s="1" t="s">
        <v>13</v>
      </c>
      <c r="C1364">
        <v>2014</v>
      </c>
      <c r="D1364" s="1" t="s">
        <v>39</v>
      </c>
      <c r="E1364" s="7">
        <v>1509.09</v>
      </c>
    </row>
    <row r="1365" spans="1:5" x14ac:dyDescent="0.2">
      <c r="A1365" s="1" t="s">
        <v>57</v>
      </c>
      <c r="B1365" s="1" t="s">
        <v>13</v>
      </c>
      <c r="C1365">
        <v>2014</v>
      </c>
      <c r="D1365" s="1" t="s">
        <v>40</v>
      </c>
      <c r="E1365" s="7">
        <v>5831.19</v>
      </c>
    </row>
    <row r="1366" spans="1:5" x14ac:dyDescent="0.2">
      <c r="A1366" s="1" t="s">
        <v>57</v>
      </c>
      <c r="B1366" s="1" t="s">
        <v>13</v>
      </c>
      <c r="C1366">
        <v>2014</v>
      </c>
      <c r="D1366" s="1" t="s">
        <v>41</v>
      </c>
      <c r="E1366" s="7">
        <v>28712.16</v>
      </c>
    </row>
    <row r="1367" spans="1:5" x14ac:dyDescent="0.2">
      <c r="A1367" s="1" t="s">
        <v>57</v>
      </c>
      <c r="B1367" s="1" t="s">
        <v>13</v>
      </c>
      <c r="C1367">
        <v>2014</v>
      </c>
      <c r="D1367" s="1" t="s">
        <v>21</v>
      </c>
      <c r="E1367" s="7">
        <v>303</v>
      </c>
    </row>
    <row r="1368" spans="1:5" x14ac:dyDescent="0.2">
      <c r="A1368" s="1" t="s">
        <v>57</v>
      </c>
      <c r="B1368" s="1" t="s">
        <v>52</v>
      </c>
      <c r="C1368">
        <v>2014</v>
      </c>
      <c r="D1368" s="1" t="s">
        <v>42</v>
      </c>
      <c r="E1368" s="7">
        <v>104393</v>
      </c>
    </row>
    <row r="1369" spans="1:5" x14ac:dyDescent="0.2">
      <c r="A1369" s="1" t="s">
        <v>57</v>
      </c>
      <c r="B1369" s="1" t="s">
        <v>52</v>
      </c>
      <c r="C1369">
        <v>2014</v>
      </c>
      <c r="D1369" s="1" t="s">
        <v>24</v>
      </c>
      <c r="E1369" s="7">
        <v>25000</v>
      </c>
    </row>
    <row r="1370" spans="1:5" x14ac:dyDescent="0.2">
      <c r="A1370" s="1" t="s">
        <v>57</v>
      </c>
      <c r="B1370" s="1" t="s">
        <v>52</v>
      </c>
      <c r="C1370">
        <v>2014</v>
      </c>
      <c r="D1370" s="1" t="s">
        <v>1</v>
      </c>
      <c r="E1370" s="7">
        <v>38732.449999999997</v>
      </c>
    </row>
    <row r="1371" spans="1:5" x14ac:dyDescent="0.2">
      <c r="A1371" s="1" t="s">
        <v>57</v>
      </c>
      <c r="B1371" s="1" t="s">
        <v>52</v>
      </c>
      <c r="C1371">
        <v>2014</v>
      </c>
      <c r="D1371" s="1" t="s">
        <v>19</v>
      </c>
      <c r="E1371" s="7">
        <v>197100</v>
      </c>
    </row>
    <row r="1372" spans="1:5" x14ac:dyDescent="0.2">
      <c r="A1372" s="1" t="s">
        <v>57</v>
      </c>
      <c r="B1372" s="1" t="s">
        <v>52</v>
      </c>
      <c r="C1372">
        <v>2014</v>
      </c>
      <c r="D1372" s="1" t="s">
        <v>28</v>
      </c>
      <c r="E1372" s="7">
        <v>451735</v>
      </c>
    </row>
    <row r="1373" spans="1:5" x14ac:dyDescent="0.2">
      <c r="A1373" s="1" t="s">
        <v>57</v>
      </c>
      <c r="B1373" s="1" t="s">
        <v>52</v>
      </c>
      <c r="C1373">
        <v>2014</v>
      </c>
      <c r="D1373" s="1" t="s">
        <v>2</v>
      </c>
      <c r="E1373" s="7">
        <v>3902.02</v>
      </c>
    </row>
    <row r="1374" spans="1:5" x14ac:dyDescent="0.2">
      <c r="A1374" s="1" t="s">
        <v>57</v>
      </c>
      <c r="B1374" s="1" t="s">
        <v>52</v>
      </c>
      <c r="C1374">
        <v>2014</v>
      </c>
      <c r="D1374" s="1" t="s">
        <v>34</v>
      </c>
      <c r="E1374" s="7">
        <v>186900</v>
      </c>
    </row>
    <row r="1375" spans="1:5" x14ac:dyDescent="0.2">
      <c r="A1375" s="1" t="s">
        <v>57</v>
      </c>
      <c r="B1375" s="1" t="s">
        <v>52</v>
      </c>
      <c r="C1375">
        <v>2014</v>
      </c>
      <c r="D1375" s="1" t="s">
        <v>0</v>
      </c>
      <c r="E1375" s="7">
        <v>161419</v>
      </c>
    </row>
    <row r="1376" spans="1:5" x14ac:dyDescent="0.2">
      <c r="A1376" s="1" t="s">
        <v>57</v>
      </c>
      <c r="B1376" s="1" t="s">
        <v>55</v>
      </c>
      <c r="C1376">
        <v>2014</v>
      </c>
      <c r="D1376" s="1" t="s">
        <v>22</v>
      </c>
      <c r="E1376" s="15">
        <v>1300</v>
      </c>
    </row>
    <row r="1377" spans="1:5" x14ac:dyDescent="0.2">
      <c r="A1377" s="1" t="s">
        <v>57</v>
      </c>
      <c r="B1377" s="1" t="s">
        <v>55</v>
      </c>
      <c r="C1377">
        <v>2014</v>
      </c>
      <c r="D1377" s="1" t="s">
        <v>42</v>
      </c>
      <c r="E1377" s="7">
        <v>33200</v>
      </c>
    </row>
    <row r="1378" spans="1:5" x14ac:dyDescent="0.2">
      <c r="A1378" s="1" t="s">
        <v>57</v>
      </c>
      <c r="B1378" s="1" t="s">
        <v>55</v>
      </c>
      <c r="C1378">
        <v>2014</v>
      </c>
      <c r="D1378" s="1" t="s">
        <v>24</v>
      </c>
      <c r="E1378" s="7">
        <v>20400</v>
      </c>
    </row>
    <row r="1379" spans="1:5" x14ac:dyDescent="0.2">
      <c r="A1379" s="1" t="s">
        <v>57</v>
      </c>
      <c r="B1379" s="1" t="s">
        <v>55</v>
      </c>
      <c r="C1379">
        <v>2014</v>
      </c>
      <c r="D1379" s="1" t="s">
        <v>1</v>
      </c>
      <c r="E1379" s="7">
        <v>132606.16</v>
      </c>
    </row>
    <row r="1380" spans="1:5" x14ac:dyDescent="0.2">
      <c r="A1380" s="1" t="s">
        <v>57</v>
      </c>
      <c r="B1380" s="1" t="s">
        <v>55</v>
      </c>
      <c r="C1380">
        <v>2014</v>
      </c>
      <c r="D1380" s="1" t="s">
        <v>19</v>
      </c>
      <c r="E1380" s="7">
        <v>141583</v>
      </c>
    </row>
    <row r="1381" spans="1:5" x14ac:dyDescent="0.2">
      <c r="A1381" s="1" t="s">
        <v>57</v>
      </c>
      <c r="B1381" s="1" t="s">
        <v>55</v>
      </c>
      <c r="C1381">
        <v>2014</v>
      </c>
      <c r="D1381" s="1" t="s">
        <v>35</v>
      </c>
      <c r="E1381" s="15">
        <v>2584</v>
      </c>
    </row>
    <row r="1382" spans="1:5" x14ac:dyDescent="0.2">
      <c r="A1382" s="1" t="s">
        <v>57</v>
      </c>
      <c r="B1382" s="1" t="s">
        <v>44</v>
      </c>
      <c r="C1382">
        <v>2014</v>
      </c>
      <c r="D1382" s="1" t="s">
        <v>24</v>
      </c>
      <c r="E1382" s="7">
        <v>44900</v>
      </c>
    </row>
    <row r="1383" spans="1:5" x14ac:dyDescent="0.2">
      <c r="A1383" s="1" t="s">
        <v>57</v>
      </c>
      <c r="B1383" s="1" t="s">
        <v>44</v>
      </c>
      <c r="C1383">
        <v>2014</v>
      </c>
      <c r="D1383" s="1" t="s">
        <v>1</v>
      </c>
      <c r="E1383" s="7">
        <v>27523.32</v>
      </c>
    </row>
    <row r="1384" spans="1:5" x14ac:dyDescent="0.2">
      <c r="A1384" s="1" t="s">
        <v>57</v>
      </c>
      <c r="B1384" s="1" t="s">
        <v>44</v>
      </c>
      <c r="C1384">
        <v>2014</v>
      </c>
      <c r="D1384" s="1" t="s">
        <v>19</v>
      </c>
      <c r="E1384" s="7">
        <v>449010</v>
      </c>
    </row>
    <row r="1385" spans="1:5" x14ac:dyDescent="0.2">
      <c r="A1385" s="1" t="s">
        <v>57</v>
      </c>
      <c r="B1385" s="1" t="s">
        <v>44</v>
      </c>
      <c r="C1385">
        <v>2014</v>
      </c>
      <c r="D1385" s="1" t="s">
        <v>29</v>
      </c>
      <c r="E1385" s="7">
        <v>5352868</v>
      </c>
    </row>
    <row r="1386" spans="1:5" x14ac:dyDescent="0.2">
      <c r="A1386" s="1" t="s">
        <v>57</v>
      </c>
      <c r="B1386" s="1" t="s">
        <v>44</v>
      </c>
      <c r="C1386">
        <v>2014</v>
      </c>
      <c r="D1386" s="1" t="s">
        <v>2</v>
      </c>
      <c r="E1386" s="7">
        <v>200775</v>
      </c>
    </row>
    <row r="1387" spans="1:5" x14ac:dyDescent="0.2">
      <c r="A1387" s="1" t="s">
        <v>57</v>
      </c>
      <c r="B1387" s="1" t="s">
        <v>44</v>
      </c>
      <c r="C1387">
        <v>2014</v>
      </c>
      <c r="D1387" s="1" t="s">
        <v>35</v>
      </c>
      <c r="E1387" s="7">
        <v>780044</v>
      </c>
    </row>
    <row r="1388" spans="1:5" x14ac:dyDescent="0.2">
      <c r="A1388" s="1" t="s">
        <v>57</v>
      </c>
      <c r="B1388" s="1" t="s">
        <v>44</v>
      </c>
      <c r="C1388">
        <v>2014</v>
      </c>
      <c r="D1388" s="1" t="s">
        <v>39</v>
      </c>
      <c r="E1388" s="7">
        <v>58647.08</v>
      </c>
    </row>
    <row r="1389" spans="1:5" x14ac:dyDescent="0.2">
      <c r="A1389" s="1" t="s">
        <v>57</v>
      </c>
      <c r="B1389" s="1" t="s">
        <v>50</v>
      </c>
      <c r="C1389">
        <v>2014</v>
      </c>
      <c r="D1389" s="1" t="s">
        <v>22</v>
      </c>
      <c r="E1389" s="15">
        <v>512.07000000000005</v>
      </c>
    </row>
    <row r="1390" spans="1:5" x14ac:dyDescent="0.2">
      <c r="A1390" s="1" t="s">
        <v>57</v>
      </c>
      <c r="B1390" s="1" t="s">
        <v>50</v>
      </c>
      <c r="C1390">
        <v>2014</v>
      </c>
      <c r="D1390" s="1" t="s">
        <v>42</v>
      </c>
      <c r="E1390" s="7">
        <v>27078514</v>
      </c>
    </row>
    <row r="1391" spans="1:5" x14ac:dyDescent="0.2">
      <c r="A1391" s="1" t="s">
        <v>57</v>
      </c>
      <c r="B1391" s="1" t="s">
        <v>50</v>
      </c>
      <c r="C1391">
        <v>2014</v>
      </c>
      <c r="D1391" s="1" t="s">
        <v>56</v>
      </c>
      <c r="E1391" s="7">
        <v>5281920</v>
      </c>
    </row>
    <row r="1392" spans="1:5" x14ac:dyDescent="0.2">
      <c r="A1392" s="1" t="s">
        <v>57</v>
      </c>
      <c r="B1392" s="1" t="s">
        <v>50</v>
      </c>
      <c r="C1392">
        <v>2014</v>
      </c>
      <c r="D1392" s="1" t="s">
        <v>24</v>
      </c>
      <c r="E1392" s="7">
        <v>877.96</v>
      </c>
    </row>
    <row r="1393" spans="1:5" x14ac:dyDescent="0.2">
      <c r="A1393" s="1" t="s">
        <v>57</v>
      </c>
      <c r="B1393" s="1" t="s">
        <v>50</v>
      </c>
      <c r="C1393">
        <v>2014</v>
      </c>
      <c r="D1393" s="1" t="s">
        <v>1</v>
      </c>
      <c r="E1393" s="7">
        <v>36292.199999999997</v>
      </c>
    </row>
    <row r="1394" spans="1:5" x14ac:dyDescent="0.2">
      <c r="A1394" s="1" t="s">
        <v>57</v>
      </c>
      <c r="B1394" s="1" t="s">
        <v>50</v>
      </c>
      <c r="C1394">
        <v>2014</v>
      </c>
      <c r="D1394" s="1" t="s">
        <v>26</v>
      </c>
      <c r="E1394" s="7">
        <v>117.66</v>
      </c>
    </row>
    <row r="1395" spans="1:5" x14ac:dyDescent="0.2">
      <c r="A1395" s="1" t="s">
        <v>57</v>
      </c>
      <c r="B1395" s="1" t="s">
        <v>50</v>
      </c>
      <c r="C1395">
        <v>2014</v>
      </c>
      <c r="D1395" s="1" t="s">
        <v>19</v>
      </c>
      <c r="E1395" s="7">
        <v>1867.21</v>
      </c>
    </row>
    <row r="1396" spans="1:5" x14ac:dyDescent="0.2">
      <c r="A1396" s="1" t="s">
        <v>57</v>
      </c>
      <c r="B1396" s="1" t="s">
        <v>50</v>
      </c>
      <c r="C1396">
        <v>2014</v>
      </c>
      <c r="D1396" s="1" t="s">
        <v>28</v>
      </c>
      <c r="E1396" s="7">
        <v>509.08</v>
      </c>
    </row>
    <row r="1397" spans="1:5" x14ac:dyDescent="0.2">
      <c r="A1397" s="1" t="s">
        <v>57</v>
      </c>
      <c r="B1397" s="1" t="s">
        <v>50</v>
      </c>
      <c r="C1397">
        <v>2014</v>
      </c>
      <c r="D1397" s="1" t="s">
        <v>31</v>
      </c>
      <c r="E1397" s="7">
        <v>30118.75</v>
      </c>
    </row>
    <row r="1398" spans="1:5" x14ac:dyDescent="0.2">
      <c r="A1398" s="1" t="s">
        <v>57</v>
      </c>
      <c r="B1398" s="1" t="s">
        <v>50</v>
      </c>
      <c r="C1398">
        <v>2014</v>
      </c>
      <c r="D1398" s="1" t="s">
        <v>20</v>
      </c>
      <c r="E1398" s="7">
        <v>1823.96</v>
      </c>
    </row>
    <row r="1399" spans="1:5" x14ac:dyDescent="0.2">
      <c r="A1399" s="1" t="s">
        <v>57</v>
      </c>
      <c r="B1399" s="1" t="s">
        <v>50</v>
      </c>
      <c r="C1399">
        <v>2014</v>
      </c>
      <c r="D1399" s="1" t="s">
        <v>33</v>
      </c>
      <c r="E1399" s="7">
        <v>146.25</v>
      </c>
    </row>
    <row r="1400" spans="1:5" x14ac:dyDescent="0.2">
      <c r="A1400" s="1" t="s">
        <v>57</v>
      </c>
      <c r="B1400" s="1" t="s">
        <v>50</v>
      </c>
      <c r="C1400">
        <v>2014</v>
      </c>
      <c r="D1400" s="1" t="s">
        <v>2</v>
      </c>
      <c r="E1400" s="7">
        <v>19457.32</v>
      </c>
    </row>
    <row r="1401" spans="1:5" x14ac:dyDescent="0.2">
      <c r="A1401" s="1" t="s">
        <v>57</v>
      </c>
      <c r="B1401" s="1" t="s">
        <v>50</v>
      </c>
      <c r="C1401">
        <v>2014</v>
      </c>
      <c r="D1401" s="1" t="s">
        <v>34</v>
      </c>
      <c r="E1401" s="7">
        <v>71270.58</v>
      </c>
    </row>
    <row r="1402" spans="1:5" x14ac:dyDescent="0.2">
      <c r="A1402" s="1" t="s">
        <v>57</v>
      </c>
      <c r="B1402" s="1" t="s">
        <v>50</v>
      </c>
      <c r="C1402">
        <v>2014</v>
      </c>
      <c r="D1402" s="1" t="s">
        <v>17</v>
      </c>
      <c r="E1402" s="7">
        <v>24565.87</v>
      </c>
    </row>
    <row r="1403" spans="1:5" x14ac:dyDescent="0.2">
      <c r="A1403" s="1" t="s">
        <v>57</v>
      </c>
      <c r="B1403" s="1" t="s">
        <v>50</v>
      </c>
      <c r="C1403">
        <v>2014</v>
      </c>
      <c r="D1403" s="1" t="s">
        <v>0</v>
      </c>
      <c r="E1403" s="7">
        <v>339611.46</v>
      </c>
    </row>
    <row r="1404" spans="1:5" x14ac:dyDescent="0.2">
      <c r="A1404" s="1" t="s">
        <v>57</v>
      </c>
      <c r="B1404" s="1" t="s">
        <v>50</v>
      </c>
      <c r="C1404">
        <v>2014</v>
      </c>
      <c r="D1404" s="1" t="s">
        <v>38</v>
      </c>
      <c r="E1404" s="7">
        <v>491.76</v>
      </c>
    </row>
    <row r="1405" spans="1:5" x14ac:dyDescent="0.2">
      <c r="A1405" s="1" t="s">
        <v>57</v>
      </c>
      <c r="B1405" s="1" t="s">
        <v>50</v>
      </c>
      <c r="C1405">
        <v>2014</v>
      </c>
      <c r="D1405" s="1" t="s">
        <v>41</v>
      </c>
      <c r="E1405" s="7">
        <v>128.02000000000001</v>
      </c>
    </row>
    <row r="1406" spans="1:5" x14ac:dyDescent="0.2">
      <c r="A1406" s="1" t="s">
        <v>57</v>
      </c>
      <c r="B1406" s="1" t="s">
        <v>49</v>
      </c>
      <c r="C1406">
        <v>2014</v>
      </c>
      <c r="D1406" s="1" t="s">
        <v>23</v>
      </c>
      <c r="E1406" s="7">
        <v>47977.71</v>
      </c>
    </row>
    <row r="1407" spans="1:5" x14ac:dyDescent="0.2">
      <c r="A1407" s="1" t="s">
        <v>57</v>
      </c>
      <c r="B1407" s="1" t="s">
        <v>49</v>
      </c>
      <c r="C1407">
        <v>2014</v>
      </c>
      <c r="D1407" s="1" t="s">
        <v>42</v>
      </c>
      <c r="E1407" s="7">
        <v>1287416</v>
      </c>
    </row>
    <row r="1408" spans="1:5" x14ac:dyDescent="0.2">
      <c r="A1408" s="1" t="s">
        <v>57</v>
      </c>
      <c r="B1408" s="1" t="s">
        <v>49</v>
      </c>
      <c r="C1408">
        <v>2014</v>
      </c>
      <c r="D1408" s="1" t="s">
        <v>24</v>
      </c>
      <c r="E1408" s="7">
        <v>233000</v>
      </c>
    </row>
    <row r="1409" spans="1:5" x14ac:dyDescent="0.2">
      <c r="A1409" s="1" t="s">
        <v>57</v>
      </c>
      <c r="B1409" s="1" t="s">
        <v>49</v>
      </c>
      <c r="C1409">
        <v>2014</v>
      </c>
      <c r="D1409" s="1" t="s">
        <v>56</v>
      </c>
      <c r="E1409" s="7">
        <v>635385.06999999995</v>
      </c>
    </row>
    <row r="1410" spans="1:5" x14ac:dyDescent="0.2">
      <c r="A1410" s="1" t="s">
        <v>57</v>
      </c>
      <c r="B1410" s="1" t="s">
        <v>49</v>
      </c>
      <c r="C1410">
        <v>2014</v>
      </c>
      <c r="D1410" s="1" t="s">
        <v>1</v>
      </c>
      <c r="E1410" s="7">
        <v>39280.720000000001</v>
      </c>
    </row>
    <row r="1411" spans="1:5" x14ac:dyDescent="0.2">
      <c r="A1411" s="1" t="s">
        <v>57</v>
      </c>
      <c r="B1411" s="1" t="s">
        <v>49</v>
      </c>
      <c r="C1411">
        <v>2014</v>
      </c>
      <c r="D1411" s="1" t="s">
        <v>25</v>
      </c>
      <c r="E1411" s="7">
        <v>10124</v>
      </c>
    </row>
    <row r="1412" spans="1:5" x14ac:dyDescent="0.2">
      <c r="A1412" s="1" t="s">
        <v>57</v>
      </c>
      <c r="B1412" s="1" t="s">
        <v>49</v>
      </c>
      <c r="C1412">
        <v>2014</v>
      </c>
      <c r="D1412" s="1" t="s">
        <v>19</v>
      </c>
      <c r="E1412" s="7">
        <v>19129.03</v>
      </c>
    </row>
    <row r="1413" spans="1:5" x14ac:dyDescent="0.2">
      <c r="A1413" s="1" t="s">
        <v>57</v>
      </c>
      <c r="B1413" s="1" t="s">
        <v>49</v>
      </c>
      <c r="C1413">
        <v>2014</v>
      </c>
      <c r="D1413" s="1" t="s">
        <v>28</v>
      </c>
      <c r="E1413" s="7">
        <v>75000</v>
      </c>
    </row>
    <row r="1414" spans="1:5" x14ac:dyDescent="0.2">
      <c r="A1414" s="1" t="s">
        <v>57</v>
      </c>
      <c r="B1414" s="1" t="s">
        <v>49</v>
      </c>
      <c r="C1414">
        <v>2014</v>
      </c>
      <c r="D1414" s="1" t="s">
        <v>31</v>
      </c>
      <c r="E1414" s="7">
        <v>7230</v>
      </c>
    </row>
    <row r="1415" spans="1:5" x14ac:dyDescent="0.2">
      <c r="A1415" s="1" t="s">
        <v>57</v>
      </c>
      <c r="B1415" s="1" t="s">
        <v>49</v>
      </c>
      <c r="C1415">
        <v>2014</v>
      </c>
      <c r="D1415" s="1" t="s">
        <v>33</v>
      </c>
      <c r="E1415" s="7">
        <v>75000</v>
      </c>
    </row>
    <row r="1416" spans="1:5" x14ac:dyDescent="0.2">
      <c r="A1416" s="1" t="s">
        <v>57</v>
      </c>
      <c r="B1416" s="1" t="s">
        <v>49</v>
      </c>
      <c r="C1416">
        <v>2014</v>
      </c>
      <c r="D1416" s="1" t="s">
        <v>2</v>
      </c>
      <c r="E1416" s="7">
        <v>174577.4</v>
      </c>
    </row>
    <row r="1417" spans="1:5" x14ac:dyDescent="0.2">
      <c r="A1417" s="1" t="s">
        <v>57</v>
      </c>
      <c r="B1417" s="1" t="s">
        <v>49</v>
      </c>
      <c r="C1417">
        <v>2014</v>
      </c>
      <c r="D1417" s="1" t="s">
        <v>34</v>
      </c>
      <c r="E1417" s="7">
        <v>4000</v>
      </c>
    </row>
    <row r="1418" spans="1:5" x14ac:dyDescent="0.2">
      <c r="A1418" s="1" t="s">
        <v>57</v>
      </c>
      <c r="B1418" s="1" t="s">
        <v>49</v>
      </c>
      <c r="C1418">
        <v>2014</v>
      </c>
      <c r="D1418" s="1" t="s">
        <v>16</v>
      </c>
      <c r="E1418" s="7">
        <v>48510</v>
      </c>
    </row>
    <row r="1419" spans="1:5" x14ac:dyDescent="0.2">
      <c r="A1419" s="1" t="s">
        <v>57</v>
      </c>
      <c r="B1419" s="1" t="s">
        <v>49</v>
      </c>
      <c r="C1419">
        <v>2014</v>
      </c>
      <c r="D1419" s="1" t="s">
        <v>35</v>
      </c>
      <c r="E1419" s="15">
        <v>503379</v>
      </c>
    </row>
    <row r="1420" spans="1:5" x14ac:dyDescent="0.2">
      <c r="A1420" s="1" t="s">
        <v>57</v>
      </c>
      <c r="B1420" s="1" t="s">
        <v>49</v>
      </c>
      <c r="C1420">
        <v>2014</v>
      </c>
      <c r="D1420" s="1" t="s">
        <v>17</v>
      </c>
      <c r="E1420" s="15">
        <v>41382</v>
      </c>
    </row>
    <row r="1421" spans="1:5" x14ac:dyDescent="0.2">
      <c r="A1421" s="1" t="s">
        <v>57</v>
      </c>
      <c r="B1421" s="1" t="s">
        <v>49</v>
      </c>
      <c r="C1421">
        <v>2014</v>
      </c>
      <c r="D1421" s="1" t="s">
        <v>41</v>
      </c>
      <c r="E1421" s="7">
        <v>16346</v>
      </c>
    </row>
    <row r="1422" spans="1:5" x14ac:dyDescent="0.2">
      <c r="A1422" s="1" t="s">
        <v>57</v>
      </c>
      <c r="B1422" s="1" t="s">
        <v>49</v>
      </c>
      <c r="C1422">
        <v>2014</v>
      </c>
      <c r="D1422" s="1" t="s">
        <v>21</v>
      </c>
      <c r="E1422" s="7">
        <v>385386</v>
      </c>
    </row>
    <row r="1423" spans="1:5" x14ac:dyDescent="0.2">
      <c r="A1423" s="1" t="s">
        <v>57</v>
      </c>
      <c r="B1423" s="1" t="s">
        <v>46</v>
      </c>
      <c r="C1423">
        <v>2014</v>
      </c>
      <c r="D1423" s="1" t="s">
        <v>42</v>
      </c>
      <c r="E1423" s="7">
        <v>2183009</v>
      </c>
    </row>
    <row r="1424" spans="1:5" x14ac:dyDescent="0.2">
      <c r="A1424" s="1" t="s">
        <v>57</v>
      </c>
      <c r="B1424" s="1" t="s">
        <v>46</v>
      </c>
      <c r="C1424">
        <v>2014</v>
      </c>
      <c r="D1424" s="1" t="s">
        <v>25</v>
      </c>
      <c r="E1424" s="7">
        <v>3733</v>
      </c>
    </row>
    <row r="1425" spans="1:5" x14ac:dyDescent="0.2">
      <c r="A1425" s="1" t="s">
        <v>57</v>
      </c>
      <c r="B1425" s="1" t="s">
        <v>46</v>
      </c>
      <c r="C1425">
        <v>2014</v>
      </c>
      <c r="D1425" s="1" t="s">
        <v>29</v>
      </c>
      <c r="E1425" s="7">
        <v>410000</v>
      </c>
    </row>
    <row r="1426" spans="1:5" x14ac:dyDescent="0.2">
      <c r="A1426" s="1" t="s">
        <v>57</v>
      </c>
      <c r="B1426" s="1" t="s">
        <v>46</v>
      </c>
      <c r="C1426">
        <v>2014</v>
      </c>
      <c r="D1426" s="1" t="s">
        <v>20</v>
      </c>
      <c r="E1426" s="7">
        <v>645962</v>
      </c>
    </row>
    <row r="1427" spans="1:5" x14ac:dyDescent="0.2">
      <c r="A1427" s="1" t="s">
        <v>57</v>
      </c>
      <c r="B1427" s="1" t="s">
        <v>46</v>
      </c>
      <c r="C1427">
        <v>2014</v>
      </c>
      <c r="D1427" s="1" t="s">
        <v>33</v>
      </c>
      <c r="E1427" s="7">
        <v>750000</v>
      </c>
    </row>
    <row r="1428" spans="1:5" x14ac:dyDescent="0.2">
      <c r="A1428" s="1" t="s">
        <v>57</v>
      </c>
      <c r="B1428" s="1" t="s">
        <v>46</v>
      </c>
      <c r="C1428">
        <v>2014</v>
      </c>
      <c r="D1428" s="1" t="s">
        <v>35</v>
      </c>
      <c r="E1428" s="15">
        <v>528122</v>
      </c>
    </row>
    <row r="1429" spans="1:5" x14ac:dyDescent="0.2">
      <c r="A1429" s="1" t="s">
        <v>57</v>
      </c>
      <c r="B1429" s="1" t="s">
        <v>46</v>
      </c>
      <c r="C1429">
        <v>2014</v>
      </c>
      <c r="D1429" s="1" t="s">
        <v>36</v>
      </c>
      <c r="E1429" s="7">
        <v>34389.360000000001</v>
      </c>
    </row>
    <row r="1430" spans="1:5" x14ac:dyDescent="0.2">
      <c r="A1430" s="1" t="s">
        <v>57</v>
      </c>
      <c r="B1430" s="1" t="s">
        <v>46</v>
      </c>
      <c r="C1430">
        <v>2014</v>
      </c>
      <c r="D1430" s="1" t="s">
        <v>37</v>
      </c>
      <c r="E1430" s="7">
        <v>18086.18</v>
      </c>
    </row>
    <row r="1431" spans="1:5" x14ac:dyDescent="0.2">
      <c r="A1431" s="1" t="s">
        <v>57</v>
      </c>
      <c r="B1431" s="1" t="s">
        <v>46</v>
      </c>
      <c r="C1431">
        <v>2014</v>
      </c>
      <c r="D1431" s="1" t="s">
        <v>21</v>
      </c>
      <c r="E1431" s="7">
        <v>614398</v>
      </c>
    </row>
    <row r="1432" spans="1:5" x14ac:dyDescent="0.2">
      <c r="A1432" s="1" t="s">
        <v>57</v>
      </c>
      <c r="B1432" s="1" t="s">
        <v>51</v>
      </c>
      <c r="C1432">
        <v>2014</v>
      </c>
      <c r="D1432" s="1" t="s">
        <v>42</v>
      </c>
      <c r="E1432" s="7">
        <v>2127034</v>
      </c>
    </row>
    <row r="1433" spans="1:5" x14ac:dyDescent="0.2">
      <c r="A1433" s="1" t="s">
        <v>57</v>
      </c>
      <c r="B1433" s="1" t="s">
        <v>51</v>
      </c>
      <c r="C1433">
        <v>2014</v>
      </c>
      <c r="D1433" s="1" t="s">
        <v>18</v>
      </c>
      <c r="E1433" s="7">
        <v>15000</v>
      </c>
    </row>
    <row r="1434" spans="1:5" x14ac:dyDescent="0.2">
      <c r="A1434" s="1" t="s">
        <v>57</v>
      </c>
      <c r="B1434" s="1" t="s">
        <v>51</v>
      </c>
      <c r="C1434">
        <v>2014</v>
      </c>
      <c r="D1434" s="1" t="s">
        <v>35</v>
      </c>
      <c r="E1434" s="15">
        <v>16189</v>
      </c>
    </row>
    <row r="1435" spans="1:5" x14ac:dyDescent="0.2">
      <c r="A1435" s="1" t="s">
        <v>57</v>
      </c>
      <c r="B1435" s="1" t="s">
        <v>51</v>
      </c>
      <c r="C1435">
        <v>2014</v>
      </c>
      <c r="D1435" s="1" t="s">
        <v>17</v>
      </c>
      <c r="E1435" s="15">
        <v>14027</v>
      </c>
    </row>
    <row r="1436" spans="1:5" x14ac:dyDescent="0.2">
      <c r="A1436" s="1" t="s">
        <v>57</v>
      </c>
      <c r="B1436" s="1" t="s">
        <v>51</v>
      </c>
      <c r="C1436">
        <v>2014</v>
      </c>
      <c r="D1436" s="1" t="s">
        <v>0</v>
      </c>
      <c r="E1436" s="15">
        <v>130285</v>
      </c>
    </row>
    <row r="1437" spans="1:5" x14ac:dyDescent="0.2">
      <c r="A1437" s="1" t="s">
        <v>57</v>
      </c>
      <c r="B1437" s="1" t="s">
        <v>5</v>
      </c>
      <c r="C1437">
        <v>2014</v>
      </c>
      <c r="D1437" s="1" t="s">
        <v>24</v>
      </c>
      <c r="E1437" s="7">
        <v>485365.33</v>
      </c>
    </row>
    <row r="1438" spans="1:5" x14ac:dyDescent="0.2">
      <c r="A1438" s="1" t="s">
        <v>57</v>
      </c>
      <c r="B1438" t="s">
        <v>5</v>
      </c>
      <c r="C1438">
        <v>2014</v>
      </c>
      <c r="D1438" s="1" t="s">
        <v>12</v>
      </c>
      <c r="E1438" s="7">
        <v>440643.39</v>
      </c>
    </row>
    <row r="1439" spans="1:5" x14ac:dyDescent="0.2">
      <c r="A1439" s="1" t="s">
        <v>57</v>
      </c>
      <c r="B1439" s="1" t="s">
        <v>5</v>
      </c>
      <c r="C1439">
        <v>2014</v>
      </c>
      <c r="D1439" s="1" t="s">
        <v>28</v>
      </c>
      <c r="E1439" s="7">
        <v>857843.36</v>
      </c>
    </row>
    <row r="1440" spans="1:5" x14ac:dyDescent="0.2">
      <c r="A1440" s="1" t="s">
        <v>57</v>
      </c>
      <c r="B1440" s="1" t="s">
        <v>5</v>
      </c>
      <c r="C1440">
        <v>2014</v>
      </c>
      <c r="D1440" s="1" t="s">
        <v>31</v>
      </c>
      <c r="E1440" s="7">
        <v>108094.52</v>
      </c>
    </row>
    <row r="1441" spans="1:5" x14ac:dyDescent="0.2">
      <c r="A1441" s="1" t="s">
        <v>57</v>
      </c>
      <c r="B1441" s="1" t="s">
        <v>5</v>
      </c>
      <c r="C1441">
        <v>2014</v>
      </c>
      <c r="D1441" s="1" t="s">
        <v>20</v>
      </c>
      <c r="E1441" s="7">
        <v>1333.2</v>
      </c>
    </row>
    <row r="1442" spans="1:5" x14ac:dyDescent="0.2">
      <c r="A1442" s="1" t="s">
        <v>57</v>
      </c>
      <c r="B1442" s="1" t="s">
        <v>5</v>
      </c>
      <c r="C1442">
        <v>2014</v>
      </c>
      <c r="D1442" s="1" t="s">
        <v>33</v>
      </c>
      <c r="E1442" s="7">
        <v>2843.24</v>
      </c>
    </row>
    <row r="1443" spans="1:5" x14ac:dyDescent="0.2">
      <c r="A1443" s="1" t="s">
        <v>57</v>
      </c>
      <c r="B1443" s="1" t="s">
        <v>5</v>
      </c>
      <c r="C1443">
        <v>2014</v>
      </c>
      <c r="D1443" s="1" t="s">
        <v>34</v>
      </c>
      <c r="E1443" s="7">
        <v>26094.799999999999</v>
      </c>
    </row>
    <row r="1444" spans="1:5" x14ac:dyDescent="0.2">
      <c r="A1444" s="1" t="s">
        <v>57</v>
      </c>
      <c r="B1444" s="1" t="s">
        <v>5</v>
      </c>
      <c r="C1444">
        <v>2014</v>
      </c>
      <c r="D1444" s="1" t="s">
        <v>35</v>
      </c>
      <c r="E1444" s="15">
        <v>14977842</v>
      </c>
    </row>
    <row r="1445" spans="1:5" x14ac:dyDescent="0.2">
      <c r="A1445" s="1" t="s">
        <v>57</v>
      </c>
      <c r="B1445" s="1" t="s">
        <v>5</v>
      </c>
      <c r="C1445">
        <v>2014</v>
      </c>
      <c r="D1445" s="1" t="s">
        <v>17</v>
      </c>
      <c r="E1445" s="7">
        <v>1794.88</v>
      </c>
    </row>
    <row r="1446" spans="1:5" x14ac:dyDescent="0.2">
      <c r="A1446" s="1" t="s">
        <v>57</v>
      </c>
      <c r="B1446" s="1" t="s">
        <v>5</v>
      </c>
      <c r="C1446">
        <v>2014</v>
      </c>
      <c r="D1446" s="1" t="s">
        <v>41</v>
      </c>
      <c r="E1446" s="7">
        <v>49.63</v>
      </c>
    </row>
    <row r="1447" spans="1:5" x14ac:dyDescent="0.2">
      <c r="A1447" s="1" t="s">
        <v>57</v>
      </c>
      <c r="B1447" s="1" t="s">
        <v>48</v>
      </c>
      <c r="C1447">
        <v>2014</v>
      </c>
      <c r="D1447" s="1" t="s">
        <v>19</v>
      </c>
      <c r="E1447" s="7">
        <v>63763.44</v>
      </c>
    </row>
    <row r="1448" spans="1:5" x14ac:dyDescent="0.2">
      <c r="A1448" s="1" t="s">
        <v>57</v>
      </c>
      <c r="B1448" s="1" t="s">
        <v>48</v>
      </c>
      <c r="C1448">
        <v>2014</v>
      </c>
      <c r="D1448" s="1" t="s">
        <v>21</v>
      </c>
      <c r="E1448" s="7">
        <v>6552580.4199999999</v>
      </c>
    </row>
    <row r="1449" spans="1:5" x14ac:dyDescent="0.2">
      <c r="A1449" s="1" t="s">
        <v>57</v>
      </c>
      <c r="B1449" s="1" t="s">
        <v>54</v>
      </c>
      <c r="C1449">
        <v>2014</v>
      </c>
      <c r="D1449" s="1" t="s">
        <v>22</v>
      </c>
      <c r="E1449" s="7">
        <v>6191.4</v>
      </c>
    </row>
    <row r="1450" spans="1:5" x14ac:dyDescent="0.2">
      <c r="A1450" s="1" t="s">
        <v>57</v>
      </c>
      <c r="B1450" s="1" t="s">
        <v>54</v>
      </c>
      <c r="C1450">
        <v>2014</v>
      </c>
      <c r="D1450" s="1" t="s">
        <v>23</v>
      </c>
      <c r="E1450" s="7">
        <v>12044.58</v>
      </c>
    </row>
    <row r="1451" spans="1:5" x14ac:dyDescent="0.2">
      <c r="A1451" s="1" t="s">
        <v>57</v>
      </c>
      <c r="B1451" s="1" t="s">
        <v>54</v>
      </c>
      <c r="C1451">
        <v>2014</v>
      </c>
      <c r="D1451" s="1" t="s">
        <v>42</v>
      </c>
      <c r="E1451" s="7">
        <v>100388.8</v>
      </c>
    </row>
    <row r="1452" spans="1:5" x14ac:dyDescent="0.2">
      <c r="A1452" s="1" t="s">
        <v>57</v>
      </c>
      <c r="B1452" s="1" t="s">
        <v>54</v>
      </c>
      <c r="C1452">
        <v>2014</v>
      </c>
      <c r="D1452" s="1" t="s">
        <v>24</v>
      </c>
      <c r="E1452" s="7">
        <v>52784.21</v>
      </c>
    </row>
    <row r="1453" spans="1:5" x14ac:dyDescent="0.2">
      <c r="A1453" s="1" t="s">
        <v>57</v>
      </c>
      <c r="B1453" s="1" t="s">
        <v>54</v>
      </c>
      <c r="C1453">
        <v>2014</v>
      </c>
      <c r="D1453" s="1" t="s">
        <v>12</v>
      </c>
      <c r="E1453" s="7">
        <v>3918.85</v>
      </c>
    </row>
    <row r="1454" spans="1:5" x14ac:dyDescent="0.2">
      <c r="A1454" s="1" t="s">
        <v>57</v>
      </c>
      <c r="B1454" s="1" t="s">
        <v>54</v>
      </c>
      <c r="C1454">
        <v>2014</v>
      </c>
      <c r="D1454" s="1" t="s">
        <v>1</v>
      </c>
      <c r="E1454" s="7">
        <v>826698.67</v>
      </c>
    </row>
    <row r="1455" spans="1:5" x14ac:dyDescent="0.2">
      <c r="A1455" s="1" t="s">
        <v>57</v>
      </c>
      <c r="B1455" s="1" t="s">
        <v>54</v>
      </c>
      <c r="C1455">
        <v>2014</v>
      </c>
      <c r="D1455" s="1" t="s">
        <v>18</v>
      </c>
      <c r="E1455" s="7">
        <v>203780.41</v>
      </c>
    </row>
    <row r="1456" spans="1:5" x14ac:dyDescent="0.2">
      <c r="A1456" s="1" t="s">
        <v>57</v>
      </c>
      <c r="B1456" s="1" t="s">
        <v>54</v>
      </c>
      <c r="C1456">
        <v>2014</v>
      </c>
      <c r="D1456" s="1" t="s">
        <v>25</v>
      </c>
      <c r="E1456" s="7">
        <v>84872.43</v>
      </c>
    </row>
    <row r="1457" spans="1:5" x14ac:dyDescent="0.2">
      <c r="A1457" s="1" t="s">
        <v>57</v>
      </c>
      <c r="B1457" s="1" t="s">
        <v>54</v>
      </c>
      <c r="C1457">
        <v>2014</v>
      </c>
      <c r="D1457" s="1" t="s">
        <v>26</v>
      </c>
      <c r="E1457" s="7">
        <v>21680.33</v>
      </c>
    </row>
    <row r="1458" spans="1:5" x14ac:dyDescent="0.2">
      <c r="A1458" s="1" t="s">
        <v>57</v>
      </c>
      <c r="B1458" s="1" t="s">
        <v>54</v>
      </c>
      <c r="C1458">
        <v>2014</v>
      </c>
      <c r="D1458" s="1" t="s">
        <v>27</v>
      </c>
      <c r="E1458" s="7">
        <v>6230</v>
      </c>
    </row>
    <row r="1459" spans="1:5" x14ac:dyDescent="0.2">
      <c r="A1459" s="1" t="s">
        <v>57</v>
      </c>
      <c r="B1459" s="1" t="s">
        <v>54</v>
      </c>
      <c r="C1459">
        <v>2014</v>
      </c>
      <c r="D1459" s="1" t="s">
        <v>19</v>
      </c>
      <c r="E1459" s="7">
        <v>1076565.1000000001</v>
      </c>
    </row>
    <row r="1460" spans="1:5" x14ac:dyDescent="0.2">
      <c r="A1460" s="1" t="s">
        <v>57</v>
      </c>
      <c r="B1460" s="1" t="s">
        <v>54</v>
      </c>
      <c r="C1460">
        <v>2014</v>
      </c>
      <c r="D1460" s="1" t="s">
        <v>28</v>
      </c>
      <c r="E1460" s="7">
        <v>97449.63</v>
      </c>
    </row>
    <row r="1461" spans="1:5" x14ac:dyDescent="0.2">
      <c r="A1461" s="1" t="s">
        <v>57</v>
      </c>
      <c r="B1461" s="1" t="s">
        <v>54</v>
      </c>
      <c r="C1461">
        <v>2014</v>
      </c>
      <c r="D1461" s="1" t="s">
        <v>29</v>
      </c>
      <c r="E1461" s="7">
        <v>8360</v>
      </c>
    </row>
    <row r="1462" spans="1:5" x14ac:dyDescent="0.2">
      <c r="A1462" s="1" t="s">
        <v>57</v>
      </c>
      <c r="B1462" s="1" t="s">
        <v>54</v>
      </c>
      <c r="C1462">
        <v>2014</v>
      </c>
      <c r="D1462" s="1" t="s">
        <v>30</v>
      </c>
      <c r="E1462" s="7">
        <v>30712.03</v>
      </c>
    </row>
    <row r="1463" spans="1:5" x14ac:dyDescent="0.2">
      <c r="A1463" s="1" t="s">
        <v>57</v>
      </c>
      <c r="B1463" s="1" t="s">
        <v>54</v>
      </c>
      <c r="C1463">
        <v>2014</v>
      </c>
      <c r="D1463" s="1" t="s">
        <v>31</v>
      </c>
      <c r="E1463" s="7">
        <v>41128.980000000003</v>
      </c>
    </row>
    <row r="1464" spans="1:5" x14ac:dyDescent="0.2">
      <c r="A1464" s="1" t="s">
        <v>57</v>
      </c>
      <c r="B1464" s="1" t="s">
        <v>54</v>
      </c>
      <c r="C1464">
        <v>2014</v>
      </c>
      <c r="D1464" s="1" t="s">
        <v>32</v>
      </c>
      <c r="E1464" s="7">
        <v>88385.96</v>
      </c>
    </row>
    <row r="1465" spans="1:5" x14ac:dyDescent="0.2">
      <c r="A1465" s="1" t="s">
        <v>57</v>
      </c>
      <c r="B1465" s="1" t="s">
        <v>54</v>
      </c>
      <c r="C1465">
        <v>2014</v>
      </c>
      <c r="D1465" s="1" t="s">
        <v>14</v>
      </c>
      <c r="E1465" s="7">
        <v>8531.42</v>
      </c>
    </row>
    <row r="1466" spans="1:5" x14ac:dyDescent="0.2">
      <c r="A1466" s="1" t="s">
        <v>57</v>
      </c>
      <c r="B1466" s="1" t="s">
        <v>54</v>
      </c>
      <c r="C1466">
        <v>2014</v>
      </c>
      <c r="D1466" s="1" t="s">
        <v>33</v>
      </c>
      <c r="E1466" s="7">
        <v>606909.16</v>
      </c>
    </row>
    <row r="1467" spans="1:5" x14ac:dyDescent="0.2">
      <c r="A1467" s="1" t="s">
        <v>57</v>
      </c>
      <c r="B1467" s="1" t="s">
        <v>54</v>
      </c>
      <c r="C1467">
        <v>2014</v>
      </c>
      <c r="D1467" s="1" t="s">
        <v>2</v>
      </c>
      <c r="E1467" s="7">
        <v>309155</v>
      </c>
    </row>
    <row r="1468" spans="1:5" x14ac:dyDescent="0.2">
      <c r="A1468" s="1" t="s">
        <v>57</v>
      </c>
      <c r="B1468" s="1" t="s">
        <v>54</v>
      </c>
      <c r="C1468">
        <v>2014</v>
      </c>
      <c r="D1468" s="1" t="s">
        <v>34</v>
      </c>
      <c r="E1468" s="7">
        <v>51046</v>
      </c>
    </row>
    <row r="1469" spans="1:5" x14ac:dyDescent="0.2">
      <c r="A1469" s="1" t="s">
        <v>57</v>
      </c>
      <c r="B1469" s="1" t="s">
        <v>54</v>
      </c>
      <c r="C1469">
        <v>2014</v>
      </c>
      <c r="D1469" s="1" t="s">
        <v>16</v>
      </c>
      <c r="E1469" s="7">
        <v>11978.3</v>
      </c>
    </row>
    <row r="1470" spans="1:5" x14ac:dyDescent="0.2">
      <c r="A1470" s="1" t="s">
        <v>57</v>
      </c>
      <c r="B1470" s="1" t="s">
        <v>54</v>
      </c>
      <c r="C1470">
        <v>2014</v>
      </c>
      <c r="D1470" s="1" t="s">
        <v>35</v>
      </c>
      <c r="E1470" s="7">
        <v>8186388.6600000001</v>
      </c>
    </row>
    <row r="1471" spans="1:5" x14ac:dyDescent="0.2">
      <c r="A1471" s="1" t="s">
        <v>57</v>
      </c>
      <c r="B1471" s="1" t="s">
        <v>54</v>
      </c>
      <c r="C1471">
        <v>2014</v>
      </c>
      <c r="D1471" s="1" t="s">
        <v>15</v>
      </c>
      <c r="E1471" s="7">
        <v>2258.4899999999998</v>
      </c>
    </row>
    <row r="1472" spans="1:5" x14ac:dyDescent="0.2">
      <c r="A1472" s="1" t="s">
        <v>57</v>
      </c>
      <c r="B1472" s="1" t="s">
        <v>54</v>
      </c>
      <c r="C1472">
        <v>2014</v>
      </c>
      <c r="D1472" s="1" t="s">
        <v>17</v>
      </c>
      <c r="E1472" s="7">
        <v>2498724.08</v>
      </c>
    </row>
    <row r="1473" spans="1:5" x14ac:dyDescent="0.2">
      <c r="A1473" s="1" t="s">
        <v>57</v>
      </c>
      <c r="B1473" s="1" t="s">
        <v>54</v>
      </c>
      <c r="C1473">
        <v>2014</v>
      </c>
      <c r="D1473" s="1" t="s">
        <v>0</v>
      </c>
      <c r="E1473" s="7">
        <v>101916.3</v>
      </c>
    </row>
    <row r="1474" spans="1:5" x14ac:dyDescent="0.2">
      <c r="A1474" s="1" t="s">
        <v>57</v>
      </c>
      <c r="B1474" s="1" t="s">
        <v>54</v>
      </c>
      <c r="C1474">
        <v>2014</v>
      </c>
      <c r="D1474" s="1" t="s">
        <v>36</v>
      </c>
      <c r="E1474" s="7">
        <v>15409.93</v>
      </c>
    </row>
    <row r="1475" spans="1:5" x14ac:dyDescent="0.2">
      <c r="A1475" s="1" t="s">
        <v>57</v>
      </c>
      <c r="B1475" s="1" t="s">
        <v>54</v>
      </c>
      <c r="C1475">
        <v>2014</v>
      </c>
      <c r="D1475" s="1" t="s">
        <v>37</v>
      </c>
      <c r="E1475" s="7">
        <v>14859</v>
      </c>
    </row>
    <row r="1476" spans="1:5" x14ac:dyDescent="0.2">
      <c r="A1476" s="1" t="s">
        <v>57</v>
      </c>
      <c r="B1476" s="1" t="s">
        <v>54</v>
      </c>
      <c r="C1476">
        <v>2014</v>
      </c>
      <c r="D1476" s="1" t="s">
        <v>43</v>
      </c>
      <c r="E1476" s="7">
        <v>56411.51</v>
      </c>
    </row>
    <row r="1477" spans="1:5" x14ac:dyDescent="0.2">
      <c r="A1477" s="1" t="s">
        <v>57</v>
      </c>
      <c r="B1477" s="1" t="s">
        <v>54</v>
      </c>
      <c r="C1477">
        <v>2014</v>
      </c>
      <c r="D1477" s="1" t="s">
        <v>38</v>
      </c>
      <c r="E1477" s="7">
        <v>7230.57</v>
      </c>
    </row>
    <row r="1478" spans="1:5" x14ac:dyDescent="0.2">
      <c r="A1478" s="1" t="s">
        <v>57</v>
      </c>
      <c r="B1478" s="1" t="s">
        <v>54</v>
      </c>
      <c r="C1478">
        <v>2014</v>
      </c>
      <c r="D1478" s="1" t="s">
        <v>39</v>
      </c>
      <c r="E1478" s="7">
        <v>20532.7</v>
      </c>
    </row>
    <row r="1479" spans="1:5" x14ac:dyDescent="0.2">
      <c r="A1479" s="1" t="s">
        <v>57</v>
      </c>
      <c r="B1479" s="1" t="s">
        <v>54</v>
      </c>
      <c r="C1479">
        <v>2014</v>
      </c>
      <c r="D1479" s="1" t="s">
        <v>40</v>
      </c>
      <c r="E1479" s="7">
        <v>58323.1</v>
      </c>
    </row>
    <row r="1480" spans="1:5" x14ac:dyDescent="0.2">
      <c r="A1480" s="1" t="s">
        <v>57</v>
      </c>
      <c r="B1480" s="1" t="s">
        <v>54</v>
      </c>
      <c r="C1480">
        <v>2014</v>
      </c>
      <c r="D1480" s="1" t="s">
        <v>41</v>
      </c>
      <c r="E1480" s="7">
        <v>524831.62</v>
      </c>
    </row>
    <row r="1481" spans="1:5" x14ac:dyDescent="0.2">
      <c r="A1481" s="1" t="s">
        <v>57</v>
      </c>
      <c r="B1481" s="1" t="s">
        <v>54</v>
      </c>
      <c r="C1481">
        <v>2014</v>
      </c>
      <c r="D1481" s="1" t="s">
        <v>21</v>
      </c>
      <c r="E1481" s="7">
        <v>51838.02</v>
      </c>
    </row>
    <row r="1482" spans="1:5" x14ac:dyDescent="0.2">
      <c r="A1482" s="1" t="s">
        <v>47</v>
      </c>
      <c r="B1482" s="1" t="s">
        <v>3</v>
      </c>
      <c r="C1482">
        <v>2014</v>
      </c>
      <c r="D1482" s="1" t="s">
        <v>42</v>
      </c>
      <c r="E1482" s="7">
        <v>3670890</v>
      </c>
    </row>
    <row r="1483" spans="1:5" x14ac:dyDescent="0.2">
      <c r="A1483" s="1" t="s">
        <v>47</v>
      </c>
      <c r="B1483" s="1" t="s">
        <v>3</v>
      </c>
      <c r="C1483">
        <v>2014</v>
      </c>
      <c r="D1483" s="1" t="s">
        <v>19</v>
      </c>
      <c r="E1483" s="7">
        <v>26500</v>
      </c>
    </row>
    <row r="1484" spans="1:5" x14ac:dyDescent="0.2">
      <c r="A1484" s="1" t="s">
        <v>47</v>
      </c>
      <c r="B1484" s="1" t="s">
        <v>4</v>
      </c>
      <c r="C1484">
        <v>2014</v>
      </c>
      <c r="D1484" s="1" t="s">
        <v>22</v>
      </c>
      <c r="E1484" s="7">
        <v>6115000</v>
      </c>
    </row>
    <row r="1485" spans="1:5" x14ac:dyDescent="0.2">
      <c r="A1485" s="1" t="s">
        <v>47</v>
      </c>
      <c r="B1485" s="1" t="s">
        <v>4</v>
      </c>
      <c r="C1485">
        <v>2014</v>
      </c>
      <c r="D1485" s="1" t="s">
        <v>42</v>
      </c>
      <c r="E1485" s="7">
        <v>6423774</v>
      </c>
    </row>
    <row r="1486" spans="1:5" x14ac:dyDescent="0.2">
      <c r="A1486" s="1" t="s">
        <v>47</v>
      </c>
      <c r="B1486" s="1" t="s">
        <v>4</v>
      </c>
      <c r="C1486">
        <v>2014</v>
      </c>
      <c r="D1486" s="1" t="s">
        <v>19</v>
      </c>
      <c r="E1486" s="7">
        <v>7716</v>
      </c>
    </row>
    <row r="1487" spans="1:5" x14ac:dyDescent="0.2">
      <c r="A1487" s="1" t="s">
        <v>47</v>
      </c>
      <c r="B1487" s="1" t="s">
        <v>4</v>
      </c>
      <c r="C1487">
        <v>2014</v>
      </c>
      <c r="D1487" s="1" t="s">
        <v>28</v>
      </c>
      <c r="E1487" s="7">
        <v>2280453</v>
      </c>
    </row>
    <row r="1488" spans="1:5" x14ac:dyDescent="0.2">
      <c r="A1488" s="1" t="s">
        <v>47</v>
      </c>
      <c r="B1488" s="1" t="s">
        <v>4</v>
      </c>
      <c r="C1488">
        <v>2014</v>
      </c>
      <c r="D1488" s="1" t="s">
        <v>31</v>
      </c>
      <c r="E1488" s="7">
        <v>5000</v>
      </c>
    </row>
    <row r="1489" spans="1:5" x14ac:dyDescent="0.2">
      <c r="A1489" s="1" t="s">
        <v>47</v>
      </c>
      <c r="B1489" s="1" t="s">
        <v>4</v>
      </c>
      <c r="C1489">
        <v>2014</v>
      </c>
      <c r="D1489" s="1" t="s">
        <v>34</v>
      </c>
      <c r="E1489" s="7">
        <v>134700</v>
      </c>
    </row>
    <row r="1490" spans="1:5" x14ac:dyDescent="0.2">
      <c r="A1490" s="1" t="s">
        <v>47</v>
      </c>
      <c r="B1490" s="1" t="s">
        <v>4</v>
      </c>
      <c r="C1490">
        <v>2014</v>
      </c>
      <c r="D1490" s="1" t="s">
        <v>35</v>
      </c>
      <c r="E1490" s="7">
        <v>11443910</v>
      </c>
    </row>
    <row r="1491" spans="1:5" x14ac:dyDescent="0.2">
      <c r="A1491" s="1" t="s">
        <v>47</v>
      </c>
      <c r="B1491" s="1" t="s">
        <v>45</v>
      </c>
      <c r="C1491">
        <v>2014</v>
      </c>
      <c r="D1491" s="1" t="s">
        <v>19</v>
      </c>
      <c r="E1491" s="7">
        <v>164317</v>
      </c>
    </row>
    <row r="1492" spans="1:5" x14ac:dyDescent="0.2">
      <c r="A1492" s="1" t="s">
        <v>47</v>
      </c>
      <c r="B1492" s="1" t="s">
        <v>45</v>
      </c>
      <c r="C1492">
        <v>2014</v>
      </c>
      <c r="D1492" s="1" t="s">
        <v>28</v>
      </c>
      <c r="E1492" s="7">
        <v>264844</v>
      </c>
    </row>
    <row r="1493" spans="1:5" x14ac:dyDescent="0.2">
      <c r="A1493" s="1" t="s">
        <v>47</v>
      </c>
      <c r="B1493" s="1" t="s">
        <v>45</v>
      </c>
      <c r="C1493">
        <v>2014</v>
      </c>
      <c r="D1493" s="1" t="s">
        <v>31</v>
      </c>
      <c r="E1493" s="7">
        <v>250466</v>
      </c>
    </row>
    <row r="1494" spans="1:5" x14ac:dyDescent="0.2">
      <c r="A1494" s="1" t="s">
        <v>47</v>
      </c>
      <c r="B1494" s="1" t="s">
        <v>45</v>
      </c>
      <c r="C1494">
        <v>2014</v>
      </c>
      <c r="D1494" s="1" t="s">
        <v>34</v>
      </c>
      <c r="E1494" s="7">
        <v>52000</v>
      </c>
    </row>
    <row r="1495" spans="1:5" x14ac:dyDescent="0.2">
      <c r="A1495" s="1" t="s">
        <v>47</v>
      </c>
      <c r="B1495" s="1" t="s">
        <v>45</v>
      </c>
      <c r="C1495">
        <v>2014</v>
      </c>
      <c r="D1495" s="1" t="s">
        <v>35</v>
      </c>
      <c r="E1495" s="7">
        <v>296642</v>
      </c>
    </row>
    <row r="1496" spans="1:5" x14ac:dyDescent="0.2">
      <c r="A1496" s="1" t="s">
        <v>47</v>
      </c>
      <c r="B1496" s="1" t="s">
        <v>13</v>
      </c>
      <c r="C1496">
        <v>2014</v>
      </c>
      <c r="D1496" s="1" t="s">
        <v>28</v>
      </c>
      <c r="E1496" s="7">
        <v>271484</v>
      </c>
    </row>
    <row r="1497" spans="1:5" x14ac:dyDescent="0.2">
      <c r="A1497" s="1" t="s">
        <v>47</v>
      </c>
      <c r="B1497" s="1" t="s">
        <v>13</v>
      </c>
      <c r="C1497">
        <v>2014</v>
      </c>
      <c r="D1497" s="1" t="s">
        <v>31</v>
      </c>
      <c r="E1497" s="7">
        <v>58162</v>
      </c>
    </row>
    <row r="1498" spans="1:5" x14ac:dyDescent="0.2">
      <c r="A1498" s="1" t="s">
        <v>47</v>
      </c>
      <c r="B1498" s="1" t="s">
        <v>13</v>
      </c>
      <c r="C1498">
        <v>2014</v>
      </c>
      <c r="D1498" s="1" t="s">
        <v>35</v>
      </c>
      <c r="E1498" s="7">
        <v>81685</v>
      </c>
    </row>
    <row r="1499" spans="1:5" x14ac:dyDescent="0.2">
      <c r="A1499" s="1" t="s">
        <v>47</v>
      </c>
      <c r="B1499" s="1" t="s">
        <v>52</v>
      </c>
      <c r="C1499">
        <v>2014</v>
      </c>
      <c r="D1499" s="1" t="s">
        <v>19</v>
      </c>
      <c r="E1499" s="7">
        <v>429302</v>
      </c>
    </row>
    <row r="1500" spans="1:5" x14ac:dyDescent="0.2">
      <c r="A1500" s="1" t="s">
        <v>47</v>
      </c>
      <c r="B1500" s="1" t="s">
        <v>52</v>
      </c>
      <c r="C1500">
        <v>2014</v>
      </c>
      <c r="D1500" s="1" t="s">
        <v>28</v>
      </c>
      <c r="E1500" s="7">
        <v>2967272</v>
      </c>
    </row>
    <row r="1501" spans="1:5" x14ac:dyDescent="0.2">
      <c r="A1501" s="1" t="s">
        <v>47</v>
      </c>
      <c r="B1501" s="1" t="s">
        <v>52</v>
      </c>
      <c r="C1501">
        <v>2014</v>
      </c>
      <c r="D1501" s="1" t="s">
        <v>31</v>
      </c>
      <c r="E1501" s="7">
        <v>44623</v>
      </c>
    </row>
    <row r="1502" spans="1:5" x14ac:dyDescent="0.2">
      <c r="A1502" s="1" t="s">
        <v>47</v>
      </c>
      <c r="B1502" s="1" t="s">
        <v>52</v>
      </c>
      <c r="C1502">
        <v>2014</v>
      </c>
      <c r="D1502" s="1" t="s">
        <v>35</v>
      </c>
      <c r="E1502" s="7">
        <v>3703304.75</v>
      </c>
    </row>
    <row r="1503" spans="1:5" x14ac:dyDescent="0.2">
      <c r="A1503" s="1" t="s">
        <v>47</v>
      </c>
      <c r="B1503" s="1" t="s">
        <v>55</v>
      </c>
      <c r="C1503">
        <v>2014</v>
      </c>
      <c r="D1503" s="1" t="s">
        <v>19</v>
      </c>
      <c r="E1503" s="7">
        <v>98638</v>
      </c>
    </row>
    <row r="1504" spans="1:5" x14ac:dyDescent="0.2">
      <c r="A1504" s="1" t="s">
        <v>47</v>
      </c>
      <c r="B1504" s="1" t="s">
        <v>55</v>
      </c>
      <c r="C1504">
        <v>2014</v>
      </c>
      <c r="D1504" s="1" t="s">
        <v>35</v>
      </c>
      <c r="E1504" s="7">
        <v>795198</v>
      </c>
    </row>
    <row r="1505" spans="1:5" x14ac:dyDescent="0.2">
      <c r="A1505" s="1" t="s">
        <v>47</v>
      </c>
      <c r="B1505" s="1" t="s">
        <v>44</v>
      </c>
      <c r="C1505">
        <v>2014</v>
      </c>
      <c r="D1505" s="1" t="s">
        <v>24</v>
      </c>
      <c r="E1505" s="7">
        <v>38000</v>
      </c>
    </row>
    <row r="1506" spans="1:5" x14ac:dyDescent="0.2">
      <c r="A1506" s="1" t="s">
        <v>47</v>
      </c>
      <c r="B1506" s="1" t="s">
        <v>44</v>
      </c>
      <c r="C1506">
        <v>2014</v>
      </c>
      <c r="D1506" s="1" t="s">
        <v>1</v>
      </c>
      <c r="E1506" s="7">
        <v>31028.44</v>
      </c>
    </row>
    <row r="1507" spans="1:5" x14ac:dyDescent="0.2">
      <c r="A1507" s="1" t="s">
        <v>47</v>
      </c>
      <c r="B1507" s="1" t="s">
        <v>44</v>
      </c>
      <c r="C1507">
        <v>2014</v>
      </c>
      <c r="D1507" s="1" t="s">
        <v>29</v>
      </c>
      <c r="E1507" s="7">
        <v>3449948</v>
      </c>
    </row>
    <row r="1508" spans="1:5" x14ac:dyDescent="0.2">
      <c r="A1508" s="1" t="s">
        <v>47</v>
      </c>
      <c r="B1508" s="1" t="s">
        <v>44</v>
      </c>
      <c r="C1508">
        <v>2014</v>
      </c>
      <c r="D1508" s="1" t="s">
        <v>31</v>
      </c>
      <c r="E1508" s="7">
        <v>39045</v>
      </c>
    </row>
    <row r="1509" spans="1:5" x14ac:dyDescent="0.2">
      <c r="A1509" s="1" t="s">
        <v>47</v>
      </c>
      <c r="B1509" s="1" t="s">
        <v>46</v>
      </c>
      <c r="C1509">
        <v>2014</v>
      </c>
      <c r="D1509" s="1" t="s">
        <v>42</v>
      </c>
      <c r="E1509" s="7">
        <v>33552</v>
      </c>
    </row>
    <row r="1510" spans="1:5" x14ac:dyDescent="0.2">
      <c r="A1510" s="1" t="s">
        <v>47</v>
      </c>
      <c r="B1510" s="1" t="s">
        <v>46</v>
      </c>
      <c r="C1510">
        <v>2014</v>
      </c>
      <c r="D1510" s="1" t="s">
        <v>25</v>
      </c>
      <c r="E1510" s="7">
        <v>11024</v>
      </c>
    </row>
    <row r="1511" spans="1:5" x14ac:dyDescent="0.2">
      <c r="A1511" s="1" t="s">
        <v>47</v>
      </c>
      <c r="B1511" s="1" t="s">
        <v>46</v>
      </c>
      <c r="C1511">
        <v>2014</v>
      </c>
      <c r="D1511" s="1" t="s">
        <v>37</v>
      </c>
      <c r="E1511" s="7">
        <v>20454.55</v>
      </c>
    </row>
    <row r="1512" spans="1:5" x14ac:dyDescent="0.2">
      <c r="A1512" s="1" t="s">
        <v>47</v>
      </c>
      <c r="B1512" s="1" t="s">
        <v>51</v>
      </c>
      <c r="C1512">
        <v>2014</v>
      </c>
      <c r="D1512" s="1" t="s">
        <v>42</v>
      </c>
      <c r="E1512" s="7">
        <v>401866</v>
      </c>
    </row>
    <row r="1513" spans="1:5" x14ac:dyDescent="0.2">
      <c r="A1513" s="1" t="s">
        <v>47</v>
      </c>
      <c r="B1513" s="1" t="s">
        <v>51</v>
      </c>
      <c r="C1513">
        <v>2014</v>
      </c>
      <c r="D1513" s="1" t="s">
        <v>25</v>
      </c>
      <c r="E1513" s="7">
        <v>7640</v>
      </c>
    </row>
    <row r="1514" spans="1:5" x14ac:dyDescent="0.2">
      <c r="A1514" s="1" t="s">
        <v>47</v>
      </c>
      <c r="B1514" s="1" t="s">
        <v>48</v>
      </c>
      <c r="C1514">
        <v>2014</v>
      </c>
      <c r="D1514" s="1" t="s">
        <v>21</v>
      </c>
      <c r="E1514" s="7">
        <v>47000</v>
      </c>
    </row>
    <row r="1515" spans="1:5" x14ac:dyDescent="0.2">
      <c r="A1515" s="1" t="s">
        <v>47</v>
      </c>
      <c r="B1515" s="1" t="s">
        <v>54</v>
      </c>
      <c r="C1515">
        <v>2014</v>
      </c>
      <c r="D1515" s="1" t="s">
        <v>1</v>
      </c>
      <c r="E1515" s="7">
        <v>17818502.899999999</v>
      </c>
    </row>
    <row r="1516" spans="1:5" x14ac:dyDescent="0.2">
      <c r="A1516" s="1" t="s">
        <v>47</v>
      </c>
      <c r="B1516" s="1" t="s">
        <v>54</v>
      </c>
      <c r="C1516">
        <v>2014</v>
      </c>
      <c r="D1516" s="1" t="s">
        <v>35</v>
      </c>
      <c r="E1516" s="7">
        <v>2859356</v>
      </c>
    </row>
    <row r="1517" spans="1:5" x14ac:dyDescent="0.2">
      <c r="A1517" s="1" t="s">
        <v>47</v>
      </c>
      <c r="B1517" s="1" t="s">
        <v>53</v>
      </c>
      <c r="C1517">
        <v>2014</v>
      </c>
      <c r="D1517" s="1" t="s">
        <v>19</v>
      </c>
      <c r="E1517" s="7">
        <v>11500</v>
      </c>
    </row>
    <row r="1518" spans="1:5" x14ac:dyDescent="0.2">
      <c r="A1518" s="1" t="s">
        <v>47</v>
      </c>
      <c r="B1518" s="1" t="s">
        <v>53</v>
      </c>
      <c r="C1518">
        <v>2014</v>
      </c>
      <c r="D1518" s="1" t="s">
        <v>31</v>
      </c>
      <c r="E1518" s="7">
        <v>58436</v>
      </c>
    </row>
    <row r="1519" spans="1:5" x14ac:dyDescent="0.2">
      <c r="A1519" s="1" t="s">
        <v>47</v>
      </c>
      <c r="B1519" s="1" t="s">
        <v>53</v>
      </c>
      <c r="C1519">
        <v>2014</v>
      </c>
      <c r="D1519" s="1" t="s">
        <v>34</v>
      </c>
      <c r="E1519" s="7">
        <v>23000</v>
      </c>
    </row>
    <row r="1522" spans="1:5" x14ac:dyDescent="0.2">
      <c r="A1522" t="s">
        <v>11</v>
      </c>
      <c r="B1522" t="s">
        <v>3</v>
      </c>
      <c r="C1522">
        <v>2013</v>
      </c>
      <c r="D1522" t="s">
        <v>35</v>
      </c>
      <c r="E1522" s="7">
        <v>978747</v>
      </c>
    </row>
    <row r="1523" spans="1:5" x14ac:dyDescent="0.2">
      <c r="A1523" t="s">
        <v>11</v>
      </c>
      <c r="B1523" t="s">
        <v>4</v>
      </c>
      <c r="C1523">
        <v>2013</v>
      </c>
      <c r="D1523" s="1" t="s">
        <v>42</v>
      </c>
      <c r="E1523" s="7">
        <v>442700</v>
      </c>
    </row>
    <row r="1524" spans="1:5" x14ac:dyDescent="0.2">
      <c r="A1524" t="s">
        <v>11</v>
      </c>
      <c r="B1524" t="s">
        <v>4</v>
      </c>
      <c r="C1524">
        <v>2013</v>
      </c>
      <c r="D1524" t="s">
        <v>35</v>
      </c>
      <c r="E1524" s="7">
        <v>220850</v>
      </c>
    </row>
    <row r="1525" spans="1:5" x14ac:dyDescent="0.2">
      <c r="A1525" t="s">
        <v>11</v>
      </c>
      <c r="B1525" t="s">
        <v>45</v>
      </c>
      <c r="C1525">
        <v>2013</v>
      </c>
      <c r="D1525" t="s">
        <v>24</v>
      </c>
      <c r="E1525" s="7">
        <v>23150</v>
      </c>
    </row>
    <row r="1526" spans="1:5" x14ac:dyDescent="0.2">
      <c r="A1526" t="s">
        <v>11</v>
      </c>
      <c r="B1526" t="s">
        <v>45</v>
      </c>
      <c r="C1526">
        <v>2013</v>
      </c>
      <c r="D1526" t="s">
        <v>34</v>
      </c>
      <c r="E1526" s="7">
        <v>191400</v>
      </c>
    </row>
    <row r="1527" spans="1:5" x14ac:dyDescent="0.2">
      <c r="A1527" s="1" t="s">
        <v>11</v>
      </c>
      <c r="B1527" s="1" t="s">
        <v>13</v>
      </c>
      <c r="C1527">
        <v>2013</v>
      </c>
      <c r="D1527" s="1" t="s">
        <v>24</v>
      </c>
      <c r="E1527" s="7">
        <v>649200</v>
      </c>
    </row>
    <row r="1528" spans="1:5" x14ac:dyDescent="0.2">
      <c r="A1528" s="1" t="s">
        <v>11</v>
      </c>
      <c r="B1528" s="1" t="s">
        <v>13</v>
      </c>
      <c r="C1528">
        <v>2013</v>
      </c>
      <c r="D1528" s="1" t="s">
        <v>42</v>
      </c>
      <c r="E1528" s="7">
        <v>266000</v>
      </c>
    </row>
    <row r="1529" spans="1:5" x14ac:dyDescent="0.2">
      <c r="A1529" s="1" t="s">
        <v>11</v>
      </c>
      <c r="B1529" s="1" t="s">
        <v>13</v>
      </c>
      <c r="C1529">
        <v>2013</v>
      </c>
      <c r="D1529" s="1" t="s">
        <v>1</v>
      </c>
      <c r="E1529" s="7">
        <v>72527</v>
      </c>
    </row>
    <row r="1530" spans="1:5" x14ac:dyDescent="0.2">
      <c r="A1530" s="1" t="s">
        <v>11</v>
      </c>
      <c r="B1530" s="1" t="s">
        <v>13</v>
      </c>
      <c r="C1530">
        <v>2013</v>
      </c>
      <c r="D1530" s="1" t="s">
        <v>25</v>
      </c>
      <c r="E1530" s="7">
        <v>34110</v>
      </c>
    </row>
    <row r="1531" spans="1:5" x14ac:dyDescent="0.2">
      <c r="A1531" s="1" t="s">
        <v>11</v>
      </c>
      <c r="B1531" s="1" t="s">
        <v>13</v>
      </c>
      <c r="C1531">
        <v>2013</v>
      </c>
      <c r="D1531" s="1" t="s">
        <v>0</v>
      </c>
      <c r="E1531" s="7">
        <v>15413</v>
      </c>
    </row>
    <row r="1532" spans="1:5" x14ac:dyDescent="0.2">
      <c r="A1532" t="s">
        <v>11</v>
      </c>
      <c r="B1532" t="s">
        <v>52</v>
      </c>
      <c r="C1532">
        <v>2013</v>
      </c>
      <c r="D1532" t="s">
        <v>34</v>
      </c>
      <c r="E1532" s="7">
        <v>287100</v>
      </c>
    </row>
    <row r="1533" spans="1:5" x14ac:dyDescent="0.2">
      <c r="A1533" t="s">
        <v>11</v>
      </c>
      <c r="B1533" t="s">
        <v>44</v>
      </c>
      <c r="C1533">
        <v>2013</v>
      </c>
      <c r="D1533" t="s">
        <v>29</v>
      </c>
      <c r="E1533" s="6">
        <f>26000+3333376</f>
        <v>3359376</v>
      </c>
    </row>
    <row r="1534" spans="1:5" x14ac:dyDescent="0.2">
      <c r="A1534" t="s">
        <v>11</v>
      </c>
      <c r="B1534" t="s">
        <v>58</v>
      </c>
      <c r="C1534">
        <v>2013</v>
      </c>
      <c r="D1534" s="1" t="s">
        <v>42</v>
      </c>
      <c r="E1534" s="7">
        <v>59000</v>
      </c>
    </row>
    <row r="1535" spans="1:5" x14ac:dyDescent="0.2">
      <c r="A1535" t="s">
        <v>11</v>
      </c>
      <c r="B1535" t="s">
        <v>58</v>
      </c>
      <c r="C1535">
        <v>2013</v>
      </c>
      <c r="D1535" t="s">
        <v>21</v>
      </c>
      <c r="E1535" s="7">
        <v>3925</v>
      </c>
    </row>
    <row r="1536" spans="1:5" x14ac:dyDescent="0.2">
      <c r="A1536" t="s">
        <v>11</v>
      </c>
      <c r="B1536" t="s">
        <v>46</v>
      </c>
      <c r="C1536">
        <v>2013</v>
      </c>
      <c r="D1536" t="s">
        <v>24</v>
      </c>
      <c r="E1536" s="7">
        <v>2100</v>
      </c>
    </row>
    <row r="1537" spans="1:5" x14ac:dyDescent="0.2">
      <c r="A1537" t="s">
        <v>11</v>
      </c>
      <c r="B1537" t="s">
        <v>59</v>
      </c>
      <c r="C1537">
        <v>2013</v>
      </c>
      <c r="D1537" t="s">
        <v>17</v>
      </c>
      <c r="E1537" s="6">
        <f>3120+48492</f>
        <v>51612</v>
      </c>
    </row>
    <row r="1538" spans="1:5" x14ac:dyDescent="0.2">
      <c r="A1538" t="s">
        <v>11</v>
      </c>
      <c r="B1538" t="s">
        <v>59</v>
      </c>
      <c r="C1538">
        <v>2013</v>
      </c>
      <c r="D1538" t="s">
        <v>0</v>
      </c>
      <c r="E1538" s="7">
        <v>67633</v>
      </c>
    </row>
    <row r="1539" spans="1:5" x14ac:dyDescent="0.2">
      <c r="A1539" t="s">
        <v>11</v>
      </c>
      <c r="B1539" t="s">
        <v>48</v>
      </c>
      <c r="C1539">
        <v>2013</v>
      </c>
      <c r="D1539" t="s">
        <v>21</v>
      </c>
      <c r="E1539" s="7">
        <v>2802301</v>
      </c>
    </row>
    <row r="1540" spans="1:5" x14ac:dyDescent="0.2">
      <c r="A1540" t="s">
        <v>57</v>
      </c>
      <c r="B1540" t="s">
        <v>3</v>
      </c>
      <c r="C1540">
        <v>2013</v>
      </c>
      <c r="D1540" s="1" t="s">
        <v>42</v>
      </c>
      <c r="E1540" s="7">
        <v>8461000</v>
      </c>
    </row>
    <row r="1541" spans="1:5" x14ac:dyDescent="0.2">
      <c r="A1541" t="s">
        <v>57</v>
      </c>
      <c r="B1541" t="s">
        <v>3</v>
      </c>
      <c r="C1541">
        <v>2013</v>
      </c>
      <c r="D1541" t="s">
        <v>24</v>
      </c>
      <c r="E1541" s="7">
        <v>181000</v>
      </c>
    </row>
    <row r="1542" spans="1:5" x14ac:dyDescent="0.2">
      <c r="A1542" t="s">
        <v>57</v>
      </c>
      <c r="B1542" t="s">
        <v>3</v>
      </c>
      <c r="C1542">
        <v>2013</v>
      </c>
      <c r="D1542" t="s">
        <v>19</v>
      </c>
      <c r="E1542" s="7">
        <v>147810</v>
      </c>
    </row>
    <row r="1543" spans="1:5" x14ac:dyDescent="0.2">
      <c r="A1543" t="s">
        <v>57</v>
      </c>
      <c r="B1543" t="s">
        <v>3</v>
      </c>
      <c r="C1543">
        <v>2013</v>
      </c>
      <c r="D1543" t="s">
        <v>29</v>
      </c>
      <c r="E1543" s="6">
        <v>22334.799999999999</v>
      </c>
    </row>
    <row r="1544" spans="1:5" x14ac:dyDescent="0.2">
      <c r="A1544" t="s">
        <v>57</v>
      </c>
      <c r="B1544" t="s">
        <v>3</v>
      </c>
      <c r="C1544">
        <v>2013</v>
      </c>
      <c r="D1544" t="s">
        <v>35</v>
      </c>
      <c r="E1544" s="5">
        <f>3485210+559213</f>
        <v>4044423</v>
      </c>
    </row>
    <row r="1545" spans="1:5" x14ac:dyDescent="0.2">
      <c r="A1545" t="s">
        <v>57</v>
      </c>
      <c r="B1545" t="s">
        <v>4</v>
      </c>
      <c r="C1545">
        <v>2013</v>
      </c>
      <c r="D1545" t="s">
        <v>22</v>
      </c>
      <c r="E1545" s="7">
        <v>45442.37</v>
      </c>
    </row>
    <row r="1546" spans="1:5" x14ac:dyDescent="0.2">
      <c r="A1546" t="s">
        <v>57</v>
      </c>
      <c r="B1546" t="s">
        <v>4</v>
      </c>
      <c r="C1546">
        <v>2013</v>
      </c>
      <c r="D1546" s="1" t="s">
        <v>42</v>
      </c>
      <c r="E1546" s="6">
        <f>1043600+16383000</f>
        <v>17426600</v>
      </c>
    </row>
    <row r="1547" spans="1:5" x14ac:dyDescent="0.2">
      <c r="A1547" t="s">
        <v>57</v>
      </c>
      <c r="B1547" t="s">
        <v>4</v>
      </c>
      <c r="C1547">
        <v>2013</v>
      </c>
      <c r="D1547" t="s">
        <v>24</v>
      </c>
      <c r="E1547" s="7">
        <v>80200</v>
      </c>
    </row>
    <row r="1548" spans="1:5" x14ac:dyDescent="0.2">
      <c r="A1548" t="s">
        <v>57</v>
      </c>
      <c r="B1548" t="s">
        <v>4</v>
      </c>
      <c r="C1548">
        <v>2013</v>
      </c>
      <c r="D1548" s="1" t="s">
        <v>1</v>
      </c>
      <c r="E1548" s="6">
        <v>417270.54</v>
      </c>
    </row>
    <row r="1549" spans="1:5" x14ac:dyDescent="0.2">
      <c r="A1549" s="1" t="s">
        <v>57</v>
      </c>
      <c r="B1549" s="1" t="s">
        <v>4</v>
      </c>
      <c r="C1549">
        <v>2013</v>
      </c>
      <c r="D1549" s="1" t="s">
        <v>19</v>
      </c>
      <c r="E1549" s="6">
        <v>65855.679999999993</v>
      </c>
    </row>
    <row r="1550" spans="1:5" x14ac:dyDescent="0.2">
      <c r="A1550" t="s">
        <v>57</v>
      </c>
      <c r="B1550" t="s">
        <v>4</v>
      </c>
      <c r="C1550">
        <v>2013</v>
      </c>
      <c r="D1550" t="s">
        <v>29</v>
      </c>
      <c r="E1550" s="7">
        <v>112498.76</v>
      </c>
    </row>
    <row r="1551" spans="1:5" x14ac:dyDescent="0.2">
      <c r="A1551" s="1" t="s">
        <v>57</v>
      </c>
      <c r="B1551" s="1" t="s">
        <v>4</v>
      </c>
      <c r="C1551">
        <v>2013</v>
      </c>
      <c r="D1551" s="1" t="s">
        <v>20</v>
      </c>
      <c r="E1551" s="5">
        <v>22466.34</v>
      </c>
    </row>
    <row r="1552" spans="1:5" x14ac:dyDescent="0.2">
      <c r="A1552" t="s">
        <v>57</v>
      </c>
      <c r="B1552" t="s">
        <v>4</v>
      </c>
      <c r="C1552">
        <v>2013</v>
      </c>
      <c r="D1552" t="s">
        <v>16</v>
      </c>
      <c r="E1552" s="7">
        <v>74622</v>
      </c>
    </row>
    <row r="1553" spans="1:5" x14ac:dyDescent="0.2">
      <c r="A1553" t="s">
        <v>57</v>
      </c>
      <c r="B1553" t="s">
        <v>4</v>
      </c>
      <c r="C1553">
        <v>2013</v>
      </c>
      <c r="D1553" t="s">
        <v>35</v>
      </c>
      <c r="E1553" s="5">
        <f>2307222+1830221</f>
        <v>4137443</v>
      </c>
    </row>
    <row r="1554" spans="1:5" x14ac:dyDescent="0.2">
      <c r="A1554" t="s">
        <v>57</v>
      </c>
      <c r="B1554" t="s">
        <v>4</v>
      </c>
      <c r="C1554">
        <v>2013</v>
      </c>
      <c r="D1554" t="s">
        <v>15</v>
      </c>
      <c r="E1554" s="5">
        <v>273.95999999999998</v>
      </c>
    </row>
    <row r="1555" spans="1:5" x14ac:dyDescent="0.2">
      <c r="A1555" s="1" t="s">
        <v>57</v>
      </c>
      <c r="B1555" s="1" t="s">
        <v>4</v>
      </c>
      <c r="C1555">
        <v>2013</v>
      </c>
      <c r="D1555" s="1" t="s">
        <v>17</v>
      </c>
      <c r="E1555" s="5">
        <v>18398.12</v>
      </c>
    </row>
    <row r="1556" spans="1:5" x14ac:dyDescent="0.2">
      <c r="A1556" s="1" t="s">
        <v>57</v>
      </c>
      <c r="B1556" s="1" t="s">
        <v>4</v>
      </c>
      <c r="C1556">
        <v>2013</v>
      </c>
      <c r="D1556" s="1" t="s">
        <v>64</v>
      </c>
      <c r="E1556" s="5">
        <v>496.36</v>
      </c>
    </row>
    <row r="1557" spans="1:5" x14ac:dyDescent="0.2">
      <c r="A1557" s="1" t="s">
        <v>57</v>
      </c>
      <c r="B1557" s="1" t="s">
        <v>4</v>
      </c>
      <c r="C1557">
        <v>2013</v>
      </c>
      <c r="D1557" s="1" t="s">
        <v>21</v>
      </c>
      <c r="E1557" s="5">
        <v>1419.12</v>
      </c>
    </row>
    <row r="1558" spans="1:5" x14ac:dyDescent="0.2">
      <c r="A1558" t="s">
        <v>57</v>
      </c>
      <c r="B1558" t="s">
        <v>45</v>
      </c>
      <c r="C1558">
        <v>2013</v>
      </c>
      <c r="D1558" s="1" t="s">
        <v>42</v>
      </c>
      <c r="E1558" s="8">
        <v>238200</v>
      </c>
    </row>
    <row r="1559" spans="1:5" x14ac:dyDescent="0.2">
      <c r="A1559" t="s">
        <v>57</v>
      </c>
      <c r="B1559" t="s">
        <v>45</v>
      </c>
      <c r="C1559">
        <v>2013</v>
      </c>
      <c r="D1559" t="s">
        <v>24</v>
      </c>
      <c r="E1559" s="9">
        <v>744200</v>
      </c>
    </row>
    <row r="1560" spans="1:5" x14ac:dyDescent="0.2">
      <c r="A1560" t="s">
        <v>57</v>
      </c>
      <c r="B1560" t="s">
        <v>45</v>
      </c>
      <c r="C1560">
        <v>2013</v>
      </c>
      <c r="D1560" t="s">
        <v>12</v>
      </c>
      <c r="E1560" s="7">
        <v>35932</v>
      </c>
    </row>
    <row r="1561" spans="1:5" x14ac:dyDescent="0.2">
      <c r="A1561" t="s">
        <v>57</v>
      </c>
      <c r="B1561" t="s">
        <v>45</v>
      </c>
      <c r="C1561">
        <v>2013</v>
      </c>
      <c r="D1561" s="1" t="s">
        <v>1</v>
      </c>
      <c r="E1561" s="8">
        <f>67860.44+50000</f>
        <v>117860.44</v>
      </c>
    </row>
    <row r="1562" spans="1:5" x14ac:dyDescent="0.2">
      <c r="A1562" t="s">
        <v>57</v>
      </c>
      <c r="B1562" t="s">
        <v>45</v>
      </c>
      <c r="C1562">
        <v>2013</v>
      </c>
      <c r="D1562" t="s">
        <v>19</v>
      </c>
      <c r="E1562" s="7">
        <v>37800</v>
      </c>
    </row>
    <row r="1563" spans="1:5" x14ac:dyDescent="0.2">
      <c r="A1563" t="s">
        <v>57</v>
      </c>
      <c r="B1563" t="s">
        <v>45</v>
      </c>
      <c r="C1563">
        <v>2013</v>
      </c>
      <c r="D1563" t="s">
        <v>28</v>
      </c>
      <c r="E1563" s="7">
        <v>1164264</v>
      </c>
    </row>
    <row r="1564" spans="1:5" x14ac:dyDescent="0.2">
      <c r="A1564" t="s">
        <v>57</v>
      </c>
      <c r="B1564" t="s">
        <v>45</v>
      </c>
      <c r="C1564">
        <v>2013</v>
      </c>
      <c r="D1564" t="s">
        <v>29</v>
      </c>
      <c r="E1564" s="7">
        <v>18988.080000000002</v>
      </c>
    </row>
    <row r="1565" spans="1:5" x14ac:dyDescent="0.2">
      <c r="A1565" t="s">
        <v>57</v>
      </c>
      <c r="B1565" t="s">
        <v>45</v>
      </c>
      <c r="C1565">
        <v>2013</v>
      </c>
      <c r="D1565" t="s">
        <v>31</v>
      </c>
      <c r="E1565" s="7">
        <v>338228</v>
      </c>
    </row>
    <row r="1566" spans="1:5" x14ac:dyDescent="0.2">
      <c r="A1566" t="s">
        <v>57</v>
      </c>
      <c r="B1566" t="s">
        <v>45</v>
      </c>
      <c r="C1566">
        <v>2013</v>
      </c>
      <c r="D1566" t="s">
        <v>20</v>
      </c>
      <c r="E1566" s="7">
        <v>206</v>
      </c>
    </row>
    <row r="1567" spans="1:5" x14ac:dyDescent="0.2">
      <c r="A1567" t="s">
        <v>57</v>
      </c>
      <c r="B1567" t="s">
        <v>45</v>
      </c>
      <c r="C1567">
        <v>2013</v>
      </c>
      <c r="D1567" t="s">
        <v>14</v>
      </c>
      <c r="E1567" s="7">
        <v>59</v>
      </c>
    </row>
    <row r="1568" spans="1:5" x14ac:dyDescent="0.2">
      <c r="A1568" t="s">
        <v>57</v>
      </c>
      <c r="B1568" t="s">
        <v>45</v>
      </c>
      <c r="C1568">
        <v>2013</v>
      </c>
      <c r="D1568" t="s">
        <v>33</v>
      </c>
      <c r="E1568" s="7">
        <v>510</v>
      </c>
    </row>
    <row r="1569" spans="1:5" x14ac:dyDescent="0.2">
      <c r="A1569" t="s">
        <v>57</v>
      </c>
      <c r="B1569" t="s">
        <v>45</v>
      </c>
      <c r="C1569">
        <v>2013</v>
      </c>
      <c r="D1569" t="s">
        <v>34</v>
      </c>
      <c r="E1569" s="7">
        <v>230624</v>
      </c>
    </row>
    <row r="1570" spans="1:5" x14ac:dyDescent="0.2">
      <c r="A1570" t="s">
        <v>57</v>
      </c>
      <c r="B1570" t="s">
        <v>45</v>
      </c>
      <c r="C1570">
        <v>2013</v>
      </c>
      <c r="D1570" t="s">
        <v>35</v>
      </c>
      <c r="E1570" s="6">
        <f>491003+159741</f>
        <v>650744</v>
      </c>
    </row>
    <row r="1571" spans="1:5" x14ac:dyDescent="0.2">
      <c r="A1571" t="s">
        <v>57</v>
      </c>
      <c r="B1571" t="s">
        <v>45</v>
      </c>
      <c r="C1571">
        <v>2013</v>
      </c>
      <c r="D1571" t="s">
        <v>17</v>
      </c>
      <c r="E1571" s="7">
        <v>46080</v>
      </c>
    </row>
    <row r="1572" spans="1:5" x14ac:dyDescent="0.2">
      <c r="A1572" t="s">
        <v>57</v>
      </c>
      <c r="B1572" t="s">
        <v>45</v>
      </c>
      <c r="C1572">
        <v>2013</v>
      </c>
      <c r="D1572" t="s">
        <v>0</v>
      </c>
      <c r="E1572" s="7">
        <v>76059</v>
      </c>
    </row>
    <row r="1573" spans="1:5" x14ac:dyDescent="0.2">
      <c r="A1573" t="s">
        <v>57</v>
      </c>
      <c r="B1573" t="s">
        <v>45</v>
      </c>
      <c r="C1573">
        <v>2013</v>
      </c>
      <c r="D1573" t="s">
        <v>37</v>
      </c>
      <c r="E1573" s="6">
        <v>3319</v>
      </c>
    </row>
    <row r="1574" spans="1:5" x14ac:dyDescent="0.2">
      <c r="A1574" t="s">
        <v>57</v>
      </c>
      <c r="B1574" t="s">
        <v>45</v>
      </c>
      <c r="C1574">
        <v>2013</v>
      </c>
      <c r="D1574" t="s">
        <v>41</v>
      </c>
      <c r="E1574" s="7">
        <v>156</v>
      </c>
    </row>
    <row r="1575" spans="1:5" x14ac:dyDescent="0.2">
      <c r="A1575" t="s">
        <v>57</v>
      </c>
      <c r="B1575" s="1" t="s">
        <v>13</v>
      </c>
      <c r="C1575">
        <v>2013</v>
      </c>
      <c r="D1575" s="1" t="s">
        <v>22</v>
      </c>
      <c r="E1575" s="15">
        <v>2712.08</v>
      </c>
    </row>
    <row r="1576" spans="1:5" x14ac:dyDescent="0.2">
      <c r="A1576" t="s">
        <v>57</v>
      </c>
      <c r="B1576" s="1" t="s">
        <v>13</v>
      </c>
      <c r="C1576">
        <v>2013</v>
      </c>
      <c r="D1576" s="1" t="s">
        <v>60</v>
      </c>
      <c r="E1576" s="7">
        <v>3207.5</v>
      </c>
    </row>
    <row r="1577" spans="1:5" x14ac:dyDescent="0.2">
      <c r="A1577" t="s">
        <v>57</v>
      </c>
      <c r="B1577" s="1" t="s">
        <v>13</v>
      </c>
      <c r="C1577">
        <v>2013</v>
      </c>
      <c r="D1577" s="1" t="s">
        <v>42</v>
      </c>
      <c r="E1577" s="7">
        <v>4093330.25</v>
      </c>
    </row>
    <row r="1578" spans="1:5" x14ac:dyDescent="0.2">
      <c r="A1578" t="s">
        <v>57</v>
      </c>
      <c r="B1578" s="1" t="s">
        <v>13</v>
      </c>
      <c r="C1578">
        <v>2013</v>
      </c>
      <c r="D1578" s="1" t="s">
        <v>24</v>
      </c>
      <c r="E1578" s="7">
        <v>869100</v>
      </c>
    </row>
    <row r="1579" spans="1:5" x14ac:dyDescent="0.2">
      <c r="A1579" t="s">
        <v>57</v>
      </c>
      <c r="B1579" s="1" t="s">
        <v>13</v>
      </c>
      <c r="C1579">
        <v>2013</v>
      </c>
      <c r="D1579" s="1" t="s">
        <v>12</v>
      </c>
      <c r="E1579" s="7">
        <v>182902.47</v>
      </c>
    </row>
    <row r="1580" spans="1:5" x14ac:dyDescent="0.2">
      <c r="A1580" t="s">
        <v>57</v>
      </c>
      <c r="B1580" s="1" t="s">
        <v>13</v>
      </c>
      <c r="C1580">
        <v>2013</v>
      </c>
      <c r="D1580" s="1" t="s">
        <v>65</v>
      </c>
      <c r="E1580" s="7">
        <v>3010.5</v>
      </c>
    </row>
    <row r="1581" spans="1:5" x14ac:dyDescent="0.2">
      <c r="A1581" t="s">
        <v>57</v>
      </c>
      <c r="B1581" s="1" t="s">
        <v>13</v>
      </c>
      <c r="C1581">
        <v>2013</v>
      </c>
      <c r="D1581" s="1" t="s">
        <v>1</v>
      </c>
      <c r="E1581" s="7">
        <v>709575</v>
      </c>
    </row>
    <row r="1582" spans="1:5" x14ac:dyDescent="0.2">
      <c r="A1582" t="s">
        <v>57</v>
      </c>
      <c r="B1582" s="1" t="s">
        <v>13</v>
      </c>
      <c r="C1582">
        <v>2013</v>
      </c>
      <c r="D1582" s="1" t="s">
        <v>25</v>
      </c>
      <c r="E1582" s="7">
        <v>9082.6299999999992</v>
      </c>
    </row>
    <row r="1583" spans="1:5" x14ac:dyDescent="0.2">
      <c r="A1583" t="s">
        <v>57</v>
      </c>
      <c r="B1583" s="1" t="s">
        <v>13</v>
      </c>
      <c r="C1583">
        <v>2013</v>
      </c>
      <c r="D1583" s="1" t="s">
        <v>26</v>
      </c>
      <c r="E1583" s="7">
        <v>5970.56</v>
      </c>
    </row>
    <row r="1584" spans="1:5" x14ac:dyDescent="0.2">
      <c r="A1584" t="s">
        <v>57</v>
      </c>
      <c r="B1584" s="1" t="s">
        <v>13</v>
      </c>
      <c r="C1584">
        <v>2013</v>
      </c>
      <c r="D1584" s="1" t="s">
        <v>19</v>
      </c>
      <c r="E1584" s="7">
        <v>15403.65</v>
      </c>
    </row>
    <row r="1585" spans="1:5" x14ac:dyDescent="0.2">
      <c r="A1585" t="s">
        <v>57</v>
      </c>
      <c r="B1585" s="1" t="s">
        <v>13</v>
      </c>
      <c r="C1585">
        <v>2013</v>
      </c>
      <c r="D1585" s="1" t="s">
        <v>28</v>
      </c>
      <c r="E1585" s="7">
        <v>2762713.9</v>
      </c>
    </row>
    <row r="1586" spans="1:5" x14ac:dyDescent="0.2">
      <c r="A1586" t="s">
        <v>57</v>
      </c>
      <c r="B1586" s="1" t="s">
        <v>13</v>
      </c>
      <c r="C1586">
        <v>2013</v>
      </c>
      <c r="D1586" s="1" t="s">
        <v>29</v>
      </c>
      <c r="E1586" s="7">
        <v>90490.03</v>
      </c>
    </row>
    <row r="1587" spans="1:5" x14ac:dyDescent="0.2">
      <c r="A1587" t="s">
        <v>57</v>
      </c>
      <c r="B1587" s="1" t="s">
        <v>13</v>
      </c>
      <c r="C1587">
        <v>2013</v>
      </c>
      <c r="D1587" s="1" t="s">
        <v>30</v>
      </c>
      <c r="E1587" s="7">
        <v>5605.43</v>
      </c>
    </row>
    <row r="1588" spans="1:5" x14ac:dyDescent="0.2">
      <c r="A1588" t="s">
        <v>57</v>
      </c>
      <c r="B1588" s="1" t="s">
        <v>13</v>
      </c>
      <c r="C1588">
        <v>2013</v>
      </c>
      <c r="D1588" s="1" t="s">
        <v>31</v>
      </c>
      <c r="E1588" s="7">
        <v>488469.98</v>
      </c>
    </row>
    <row r="1589" spans="1:5" x14ac:dyDescent="0.2">
      <c r="A1589" t="s">
        <v>57</v>
      </c>
      <c r="B1589" s="1" t="s">
        <v>13</v>
      </c>
      <c r="C1589">
        <v>2013</v>
      </c>
      <c r="D1589" s="1" t="s">
        <v>20</v>
      </c>
      <c r="E1589" s="7">
        <v>46856.19</v>
      </c>
    </row>
    <row r="1590" spans="1:5" x14ac:dyDescent="0.2">
      <c r="A1590" t="s">
        <v>57</v>
      </c>
      <c r="B1590" s="1" t="s">
        <v>13</v>
      </c>
      <c r="C1590">
        <v>2013</v>
      </c>
      <c r="D1590" s="1" t="s">
        <v>14</v>
      </c>
      <c r="E1590" s="7">
        <v>1151.78</v>
      </c>
    </row>
    <row r="1591" spans="1:5" x14ac:dyDescent="0.2">
      <c r="A1591" t="s">
        <v>57</v>
      </c>
      <c r="B1591" s="1" t="s">
        <v>13</v>
      </c>
      <c r="C1591">
        <v>2013</v>
      </c>
      <c r="D1591" s="1" t="s">
        <v>33</v>
      </c>
      <c r="E1591" s="7">
        <v>157164.93</v>
      </c>
    </row>
    <row r="1592" spans="1:5" x14ac:dyDescent="0.2">
      <c r="A1592" t="s">
        <v>57</v>
      </c>
      <c r="B1592" s="1" t="s">
        <v>13</v>
      </c>
      <c r="C1592">
        <v>2013</v>
      </c>
      <c r="D1592" s="1" t="s">
        <v>2</v>
      </c>
      <c r="E1592" s="7">
        <v>6584.04</v>
      </c>
    </row>
    <row r="1593" spans="1:5" x14ac:dyDescent="0.2">
      <c r="A1593" t="s">
        <v>57</v>
      </c>
      <c r="B1593" s="1" t="s">
        <v>13</v>
      </c>
      <c r="C1593">
        <v>2013</v>
      </c>
      <c r="D1593" s="1" t="s">
        <v>34</v>
      </c>
      <c r="E1593" s="7">
        <v>50695.51</v>
      </c>
    </row>
    <row r="1594" spans="1:5" x14ac:dyDescent="0.2">
      <c r="A1594" t="s">
        <v>57</v>
      </c>
      <c r="B1594" s="1" t="s">
        <v>13</v>
      </c>
      <c r="C1594">
        <v>2013</v>
      </c>
      <c r="D1594" s="1" t="s">
        <v>16</v>
      </c>
      <c r="E1594" s="7">
        <v>460</v>
      </c>
    </row>
    <row r="1595" spans="1:5" x14ac:dyDescent="0.2">
      <c r="A1595" t="s">
        <v>57</v>
      </c>
      <c r="B1595" s="1" t="s">
        <v>13</v>
      </c>
      <c r="C1595">
        <v>2013</v>
      </c>
      <c r="D1595" s="1" t="s">
        <v>35</v>
      </c>
      <c r="E1595" s="15">
        <v>74637</v>
      </c>
    </row>
    <row r="1596" spans="1:5" x14ac:dyDescent="0.2">
      <c r="A1596" t="s">
        <v>57</v>
      </c>
      <c r="B1596" s="1" t="s">
        <v>13</v>
      </c>
      <c r="C1596">
        <v>2013</v>
      </c>
      <c r="D1596" s="1" t="s">
        <v>17</v>
      </c>
      <c r="E1596" s="7">
        <v>293356.87</v>
      </c>
    </row>
    <row r="1597" spans="1:5" x14ac:dyDescent="0.2">
      <c r="A1597" t="s">
        <v>57</v>
      </c>
      <c r="B1597" s="1" t="s">
        <v>13</v>
      </c>
      <c r="C1597">
        <v>2013</v>
      </c>
      <c r="D1597" s="1" t="s">
        <v>0</v>
      </c>
      <c r="E1597" s="15">
        <v>1514405.15</v>
      </c>
    </row>
    <row r="1598" spans="1:5" x14ac:dyDescent="0.2">
      <c r="A1598" t="s">
        <v>57</v>
      </c>
      <c r="B1598" s="1" t="s">
        <v>13</v>
      </c>
      <c r="C1598">
        <v>2013</v>
      </c>
      <c r="D1598" s="1" t="s">
        <v>36</v>
      </c>
      <c r="E1598" s="7">
        <v>2479.96</v>
      </c>
    </row>
    <row r="1599" spans="1:5" x14ac:dyDescent="0.2">
      <c r="A1599" t="s">
        <v>57</v>
      </c>
      <c r="B1599" s="1" t="s">
        <v>13</v>
      </c>
      <c r="C1599">
        <v>2013</v>
      </c>
      <c r="D1599" s="1" t="s">
        <v>37</v>
      </c>
      <c r="E1599" s="7">
        <v>6436.44</v>
      </c>
    </row>
    <row r="1600" spans="1:5" x14ac:dyDescent="0.2">
      <c r="A1600" t="s">
        <v>57</v>
      </c>
      <c r="B1600" s="1" t="s">
        <v>13</v>
      </c>
      <c r="C1600">
        <v>2013</v>
      </c>
      <c r="D1600" s="1" t="s">
        <v>43</v>
      </c>
      <c r="E1600" s="7">
        <v>5949.01</v>
      </c>
    </row>
    <row r="1601" spans="1:5" x14ac:dyDescent="0.2">
      <c r="A1601" s="1" t="s">
        <v>57</v>
      </c>
      <c r="B1601" s="1" t="s">
        <v>13</v>
      </c>
      <c r="C1601">
        <v>2013</v>
      </c>
      <c r="D1601" s="1" t="s">
        <v>64</v>
      </c>
      <c r="E1601" s="7">
        <v>14250.17</v>
      </c>
    </row>
    <row r="1602" spans="1:5" x14ac:dyDescent="0.2">
      <c r="A1602" t="s">
        <v>57</v>
      </c>
      <c r="B1602" s="1" t="s">
        <v>13</v>
      </c>
      <c r="C1602">
        <v>2013</v>
      </c>
      <c r="D1602" s="1" t="s">
        <v>38</v>
      </c>
      <c r="E1602" s="7">
        <v>345.62</v>
      </c>
    </row>
    <row r="1603" spans="1:5" x14ac:dyDescent="0.2">
      <c r="A1603" t="s">
        <v>57</v>
      </c>
      <c r="B1603" s="1" t="s">
        <v>13</v>
      </c>
      <c r="C1603">
        <v>2013</v>
      </c>
      <c r="D1603" s="1" t="s">
        <v>39</v>
      </c>
      <c r="E1603" s="7">
        <v>1307.8499999999999</v>
      </c>
    </row>
    <row r="1604" spans="1:5" x14ac:dyDescent="0.2">
      <c r="A1604" t="s">
        <v>57</v>
      </c>
      <c r="B1604" s="1" t="s">
        <v>13</v>
      </c>
      <c r="C1604">
        <v>2013</v>
      </c>
      <c r="D1604" s="1" t="s">
        <v>40</v>
      </c>
      <c r="E1604" s="7">
        <v>6465.15</v>
      </c>
    </row>
    <row r="1605" spans="1:5" x14ac:dyDescent="0.2">
      <c r="A1605" t="s">
        <v>57</v>
      </c>
      <c r="B1605" s="1" t="s">
        <v>13</v>
      </c>
      <c r="C1605">
        <v>2013</v>
      </c>
      <c r="D1605" s="1" t="s">
        <v>41</v>
      </c>
      <c r="E1605" s="7">
        <v>32340.82</v>
      </c>
    </row>
    <row r="1606" spans="1:5" x14ac:dyDescent="0.2">
      <c r="A1606" t="s">
        <v>57</v>
      </c>
      <c r="B1606" s="1" t="s">
        <v>13</v>
      </c>
      <c r="C1606">
        <v>2013</v>
      </c>
      <c r="D1606" s="1" t="s">
        <v>21</v>
      </c>
      <c r="E1606" s="7">
        <v>3520.97</v>
      </c>
    </row>
    <row r="1607" spans="1:5" x14ac:dyDescent="0.2">
      <c r="A1607" t="s">
        <v>57</v>
      </c>
      <c r="B1607" t="s">
        <v>52</v>
      </c>
      <c r="C1607">
        <v>2013</v>
      </c>
      <c r="D1607" s="1" t="s">
        <v>42</v>
      </c>
      <c r="E1607" s="7">
        <v>83000</v>
      </c>
    </row>
    <row r="1608" spans="1:5" x14ac:dyDescent="0.2">
      <c r="A1608" t="s">
        <v>57</v>
      </c>
      <c r="B1608" t="s">
        <v>52</v>
      </c>
      <c r="C1608">
        <v>2013</v>
      </c>
      <c r="D1608" t="s">
        <v>24</v>
      </c>
      <c r="E1608" s="10">
        <v>36200</v>
      </c>
    </row>
    <row r="1609" spans="1:5" x14ac:dyDescent="0.2">
      <c r="A1609" t="s">
        <v>57</v>
      </c>
      <c r="B1609" t="s">
        <v>52</v>
      </c>
      <c r="C1609">
        <v>2013</v>
      </c>
      <c r="D1609" t="s">
        <v>19</v>
      </c>
      <c r="E1609" s="10">
        <v>195000</v>
      </c>
    </row>
    <row r="1610" spans="1:5" x14ac:dyDescent="0.2">
      <c r="A1610" t="s">
        <v>57</v>
      </c>
      <c r="B1610" t="s">
        <v>52</v>
      </c>
      <c r="C1610">
        <v>2013</v>
      </c>
      <c r="D1610" t="s">
        <v>28</v>
      </c>
      <c r="E1610" s="7">
        <v>240378</v>
      </c>
    </row>
    <row r="1611" spans="1:5" x14ac:dyDescent="0.2">
      <c r="A1611" t="s">
        <v>57</v>
      </c>
      <c r="B1611" t="s">
        <v>52</v>
      </c>
      <c r="C1611">
        <v>2013</v>
      </c>
      <c r="D1611" t="s">
        <v>34</v>
      </c>
      <c r="E1611" s="10">
        <v>248900</v>
      </c>
    </row>
    <row r="1612" spans="1:5" x14ac:dyDescent="0.2">
      <c r="A1612" t="s">
        <v>57</v>
      </c>
      <c r="B1612" t="s">
        <v>52</v>
      </c>
      <c r="C1612">
        <v>2013</v>
      </c>
      <c r="D1612" s="1" t="s">
        <v>35</v>
      </c>
      <c r="E1612" s="10">
        <v>121581</v>
      </c>
    </row>
    <row r="1613" spans="1:5" x14ac:dyDescent="0.2">
      <c r="A1613" t="s">
        <v>57</v>
      </c>
      <c r="B1613" t="s">
        <v>52</v>
      </c>
      <c r="C1613">
        <v>2013</v>
      </c>
      <c r="D1613" t="s">
        <v>0</v>
      </c>
      <c r="E1613" s="11">
        <f>19800</f>
        <v>19800</v>
      </c>
    </row>
    <row r="1614" spans="1:5" x14ac:dyDescent="0.2">
      <c r="A1614" t="s">
        <v>57</v>
      </c>
      <c r="B1614" t="s">
        <v>55</v>
      </c>
      <c r="C1614">
        <v>2013</v>
      </c>
      <c r="D1614" s="1" t="s">
        <v>42</v>
      </c>
      <c r="E1614" s="7">
        <v>3000</v>
      </c>
    </row>
    <row r="1615" spans="1:5" x14ac:dyDescent="0.2">
      <c r="A1615" t="s">
        <v>57</v>
      </c>
      <c r="B1615" t="s">
        <v>58</v>
      </c>
      <c r="C1615">
        <v>2013</v>
      </c>
      <c r="D1615" s="1" t="s">
        <v>56</v>
      </c>
      <c r="E1615" s="6">
        <v>565725.12</v>
      </c>
    </row>
    <row r="1616" spans="1:5" x14ac:dyDescent="0.2">
      <c r="A1616" t="s">
        <v>57</v>
      </c>
      <c r="B1616" t="s">
        <v>55</v>
      </c>
      <c r="C1616">
        <v>2013</v>
      </c>
      <c r="D1616" t="s">
        <v>24</v>
      </c>
      <c r="E1616" s="6">
        <v>69000</v>
      </c>
    </row>
    <row r="1617" spans="1:5" x14ac:dyDescent="0.2">
      <c r="A1617" t="s">
        <v>57</v>
      </c>
      <c r="B1617" t="s">
        <v>55</v>
      </c>
      <c r="C1617">
        <v>2013</v>
      </c>
      <c r="D1617" s="1" t="s">
        <v>1</v>
      </c>
      <c r="E1617" s="5">
        <v>23328</v>
      </c>
    </row>
    <row r="1618" spans="1:5" x14ac:dyDescent="0.2">
      <c r="A1618" t="s">
        <v>57</v>
      </c>
      <c r="B1618" t="s">
        <v>55</v>
      </c>
      <c r="C1618">
        <v>2013</v>
      </c>
      <c r="D1618" t="s">
        <v>19</v>
      </c>
      <c r="E1618" s="6">
        <v>157884</v>
      </c>
    </row>
    <row r="1619" spans="1:5" x14ac:dyDescent="0.2">
      <c r="A1619" t="s">
        <v>57</v>
      </c>
      <c r="B1619" t="s">
        <v>55</v>
      </c>
      <c r="C1619">
        <v>2013</v>
      </c>
      <c r="D1619" t="s">
        <v>35</v>
      </c>
      <c r="E1619" s="6">
        <v>2584</v>
      </c>
    </row>
    <row r="1620" spans="1:5" x14ac:dyDescent="0.2">
      <c r="A1620" t="s">
        <v>57</v>
      </c>
      <c r="B1620" t="s">
        <v>44</v>
      </c>
      <c r="C1620">
        <v>2013</v>
      </c>
      <c r="D1620" s="1" t="s">
        <v>1</v>
      </c>
      <c r="E1620" s="5">
        <v>27523</v>
      </c>
    </row>
    <row r="1621" spans="1:5" x14ac:dyDescent="0.2">
      <c r="A1621" t="s">
        <v>57</v>
      </c>
      <c r="B1621" t="s">
        <v>44</v>
      </c>
      <c r="C1621">
        <v>2013</v>
      </c>
      <c r="D1621" t="s">
        <v>19</v>
      </c>
      <c r="E1621" s="6">
        <v>354497</v>
      </c>
    </row>
    <row r="1622" spans="1:5" x14ac:dyDescent="0.2">
      <c r="A1622" t="s">
        <v>57</v>
      </c>
      <c r="B1622" t="s">
        <v>44</v>
      </c>
      <c r="C1622">
        <v>2013</v>
      </c>
      <c r="D1622" t="s">
        <v>29</v>
      </c>
      <c r="E1622" s="6">
        <f>580000+1806371.54+59000+735422.92+415762</f>
        <v>3596556.46</v>
      </c>
    </row>
    <row r="1623" spans="1:5" x14ac:dyDescent="0.2">
      <c r="A1623" t="s">
        <v>57</v>
      </c>
      <c r="B1623" t="s">
        <v>44</v>
      </c>
      <c r="C1623">
        <v>2013</v>
      </c>
      <c r="D1623" t="s">
        <v>35</v>
      </c>
      <c r="E1623" s="6">
        <f>116797+4279+389016</f>
        <v>510092</v>
      </c>
    </row>
    <row r="1624" spans="1:5" x14ac:dyDescent="0.2">
      <c r="A1624" t="s">
        <v>57</v>
      </c>
      <c r="B1624" t="s">
        <v>44</v>
      </c>
      <c r="C1624">
        <v>2013</v>
      </c>
      <c r="D1624" t="s">
        <v>39</v>
      </c>
      <c r="E1624" s="6">
        <v>54526.48</v>
      </c>
    </row>
    <row r="1625" spans="1:5" x14ac:dyDescent="0.2">
      <c r="A1625" t="s">
        <v>57</v>
      </c>
      <c r="B1625" t="s">
        <v>58</v>
      </c>
      <c r="C1625">
        <v>2013</v>
      </c>
      <c r="D1625" t="s">
        <v>60</v>
      </c>
      <c r="E1625" s="5">
        <v>550</v>
      </c>
    </row>
    <row r="1626" spans="1:5" x14ac:dyDescent="0.2">
      <c r="A1626" t="s">
        <v>57</v>
      </c>
      <c r="B1626" t="s">
        <v>58</v>
      </c>
      <c r="C1626">
        <v>2013</v>
      </c>
      <c r="D1626" t="s">
        <v>23</v>
      </c>
      <c r="E1626" s="6">
        <v>45565</v>
      </c>
    </row>
    <row r="1627" spans="1:5" x14ac:dyDescent="0.2">
      <c r="A1627" t="s">
        <v>57</v>
      </c>
      <c r="B1627" t="s">
        <v>58</v>
      </c>
      <c r="C1627">
        <v>2013</v>
      </c>
      <c r="D1627" s="1" t="s">
        <v>42</v>
      </c>
      <c r="E1627" s="5">
        <v>1345040</v>
      </c>
    </row>
    <row r="1628" spans="1:5" x14ac:dyDescent="0.2">
      <c r="A1628" t="s">
        <v>57</v>
      </c>
      <c r="B1628" t="s">
        <v>58</v>
      </c>
      <c r="C1628">
        <v>2013</v>
      </c>
      <c r="D1628" t="s">
        <v>24</v>
      </c>
      <c r="E1628" s="11">
        <v>153600</v>
      </c>
    </row>
    <row r="1629" spans="1:5" x14ac:dyDescent="0.2">
      <c r="A1629" t="s">
        <v>57</v>
      </c>
      <c r="B1629" t="s">
        <v>58</v>
      </c>
      <c r="C1629">
        <v>2013</v>
      </c>
      <c r="D1629" s="1" t="s">
        <v>1</v>
      </c>
      <c r="E1629" s="6">
        <v>39280.720000000001</v>
      </c>
    </row>
    <row r="1630" spans="1:5" x14ac:dyDescent="0.2">
      <c r="A1630" t="s">
        <v>57</v>
      </c>
      <c r="B1630" t="s">
        <v>58</v>
      </c>
      <c r="C1630">
        <v>2013</v>
      </c>
      <c r="D1630" s="1" t="s">
        <v>25</v>
      </c>
      <c r="E1630" s="6">
        <v>10292</v>
      </c>
    </row>
    <row r="1631" spans="1:5" x14ac:dyDescent="0.2">
      <c r="A1631" t="s">
        <v>57</v>
      </c>
      <c r="B1631" t="s">
        <v>58</v>
      </c>
      <c r="C1631">
        <v>2013</v>
      </c>
      <c r="D1631" t="s">
        <v>19</v>
      </c>
      <c r="E1631" s="6">
        <v>170027.03</v>
      </c>
    </row>
    <row r="1632" spans="1:5" x14ac:dyDescent="0.2">
      <c r="A1632" t="s">
        <v>57</v>
      </c>
      <c r="B1632" t="s">
        <v>58</v>
      </c>
      <c r="C1632">
        <v>2013</v>
      </c>
      <c r="D1632" t="s">
        <v>31</v>
      </c>
      <c r="E1632" s="6">
        <v>4800</v>
      </c>
    </row>
    <row r="1633" spans="1:5" x14ac:dyDescent="0.2">
      <c r="A1633" t="s">
        <v>57</v>
      </c>
      <c r="B1633" t="s">
        <v>58</v>
      </c>
      <c r="C1633">
        <v>2013</v>
      </c>
      <c r="D1633" t="s">
        <v>33</v>
      </c>
      <c r="E1633" s="7">
        <v>64000</v>
      </c>
    </row>
    <row r="1634" spans="1:5" x14ac:dyDescent="0.2">
      <c r="A1634" t="s">
        <v>57</v>
      </c>
      <c r="B1634" t="s">
        <v>58</v>
      </c>
      <c r="C1634">
        <v>2013</v>
      </c>
      <c r="D1634" t="s">
        <v>2</v>
      </c>
      <c r="E1634" s="6">
        <v>149955.26999999999</v>
      </c>
    </row>
    <row r="1635" spans="1:5" x14ac:dyDescent="0.2">
      <c r="A1635" t="s">
        <v>57</v>
      </c>
      <c r="B1635" t="s">
        <v>58</v>
      </c>
      <c r="C1635">
        <v>2013</v>
      </c>
      <c r="D1635" t="s">
        <v>34</v>
      </c>
      <c r="E1635" s="7">
        <v>10000</v>
      </c>
    </row>
    <row r="1636" spans="1:5" x14ac:dyDescent="0.2">
      <c r="A1636" t="s">
        <v>57</v>
      </c>
      <c r="B1636" t="s">
        <v>58</v>
      </c>
      <c r="C1636">
        <v>2013</v>
      </c>
      <c r="D1636" t="s">
        <v>35</v>
      </c>
      <c r="E1636" s="6">
        <v>68587</v>
      </c>
    </row>
    <row r="1637" spans="1:5" x14ac:dyDescent="0.2">
      <c r="A1637" t="s">
        <v>57</v>
      </c>
      <c r="B1637" t="s">
        <v>58</v>
      </c>
      <c r="C1637">
        <v>2013</v>
      </c>
      <c r="D1637" t="s">
        <v>17</v>
      </c>
      <c r="E1637" s="6">
        <v>51380</v>
      </c>
    </row>
    <row r="1638" spans="1:5" x14ac:dyDescent="0.2">
      <c r="A1638" t="s">
        <v>57</v>
      </c>
      <c r="B1638" t="s">
        <v>58</v>
      </c>
      <c r="C1638">
        <v>2013</v>
      </c>
      <c r="D1638" t="s">
        <v>0</v>
      </c>
      <c r="E1638" s="6">
        <v>3000</v>
      </c>
    </row>
    <row r="1639" spans="1:5" x14ac:dyDescent="0.2">
      <c r="A1639" t="s">
        <v>57</v>
      </c>
      <c r="B1639" t="s">
        <v>58</v>
      </c>
      <c r="C1639">
        <v>2013</v>
      </c>
      <c r="D1639" t="s">
        <v>39</v>
      </c>
      <c r="E1639" s="12">
        <v>59004.160000000003</v>
      </c>
    </row>
    <row r="1640" spans="1:5" x14ac:dyDescent="0.2">
      <c r="A1640" t="s">
        <v>57</v>
      </c>
      <c r="B1640" t="s">
        <v>58</v>
      </c>
      <c r="C1640">
        <v>2013</v>
      </c>
      <c r="D1640" t="s">
        <v>41</v>
      </c>
      <c r="E1640" s="6">
        <v>24848.5</v>
      </c>
    </row>
    <row r="1641" spans="1:5" x14ac:dyDescent="0.2">
      <c r="A1641" t="s">
        <v>57</v>
      </c>
      <c r="B1641" t="s">
        <v>58</v>
      </c>
      <c r="C1641">
        <v>2013</v>
      </c>
      <c r="D1641" t="s">
        <v>21</v>
      </c>
      <c r="E1641" s="6">
        <v>498831</v>
      </c>
    </row>
    <row r="1642" spans="1:5" x14ac:dyDescent="0.2">
      <c r="A1642" t="s">
        <v>57</v>
      </c>
      <c r="B1642" t="s">
        <v>61</v>
      </c>
      <c r="C1642">
        <v>2013</v>
      </c>
      <c r="D1642" s="1" t="s">
        <v>42</v>
      </c>
      <c r="E1642" s="7">
        <v>2280720</v>
      </c>
    </row>
    <row r="1643" spans="1:5" x14ac:dyDescent="0.2">
      <c r="A1643" t="s">
        <v>57</v>
      </c>
      <c r="B1643" t="s">
        <v>46</v>
      </c>
      <c r="C1643">
        <v>2013</v>
      </c>
      <c r="D1643" s="1" t="s">
        <v>25</v>
      </c>
      <c r="E1643" s="7">
        <v>5432</v>
      </c>
    </row>
    <row r="1644" spans="1:5" x14ac:dyDescent="0.2">
      <c r="A1644" t="s">
        <v>57</v>
      </c>
      <c r="B1644" t="s">
        <v>46</v>
      </c>
      <c r="C1644">
        <v>2013</v>
      </c>
      <c r="D1644" t="s">
        <v>20</v>
      </c>
      <c r="E1644" s="7">
        <v>334260</v>
      </c>
    </row>
    <row r="1645" spans="1:5" x14ac:dyDescent="0.2">
      <c r="A1645" t="s">
        <v>57</v>
      </c>
      <c r="B1645" t="s">
        <v>46</v>
      </c>
      <c r="C1645">
        <v>2013</v>
      </c>
      <c r="D1645" t="s">
        <v>33</v>
      </c>
      <c r="E1645" s="6">
        <v>16000</v>
      </c>
    </row>
    <row r="1646" spans="1:5" x14ac:dyDescent="0.2">
      <c r="A1646" t="s">
        <v>57</v>
      </c>
      <c r="B1646" t="s">
        <v>46</v>
      </c>
      <c r="C1646">
        <v>2013</v>
      </c>
      <c r="D1646" t="s">
        <v>35</v>
      </c>
      <c r="E1646" s="6">
        <v>165786</v>
      </c>
    </row>
    <row r="1647" spans="1:5" x14ac:dyDescent="0.2">
      <c r="A1647" t="s">
        <v>57</v>
      </c>
      <c r="B1647" t="s">
        <v>46</v>
      </c>
      <c r="C1647">
        <v>2013</v>
      </c>
      <c r="D1647" t="s">
        <v>21</v>
      </c>
      <c r="E1647" s="6">
        <v>581620</v>
      </c>
    </row>
    <row r="1648" spans="1:5" x14ac:dyDescent="0.2">
      <c r="A1648" t="s">
        <v>57</v>
      </c>
      <c r="B1648" t="s">
        <v>59</v>
      </c>
      <c r="C1648">
        <v>2013</v>
      </c>
      <c r="D1648" s="1" t="s">
        <v>42</v>
      </c>
      <c r="E1648" s="7">
        <v>2222240</v>
      </c>
    </row>
    <row r="1649" spans="1:5" x14ac:dyDescent="0.2">
      <c r="A1649" t="s">
        <v>57</v>
      </c>
      <c r="B1649" t="s">
        <v>59</v>
      </c>
      <c r="C1649">
        <v>2013</v>
      </c>
      <c r="D1649" s="1" t="s">
        <v>25</v>
      </c>
      <c r="E1649" s="7">
        <v>300</v>
      </c>
    </row>
    <row r="1650" spans="1:5" x14ac:dyDescent="0.2">
      <c r="A1650" t="s">
        <v>57</v>
      </c>
      <c r="B1650" t="s">
        <v>59</v>
      </c>
      <c r="C1650">
        <v>2013</v>
      </c>
      <c r="D1650" t="s">
        <v>17</v>
      </c>
      <c r="E1650" s="6">
        <f>1380+2889339</f>
        <v>2890719</v>
      </c>
    </row>
    <row r="1651" spans="1:5" x14ac:dyDescent="0.2">
      <c r="A1651" t="s">
        <v>57</v>
      </c>
      <c r="B1651" t="s">
        <v>59</v>
      </c>
      <c r="C1651">
        <v>2013</v>
      </c>
      <c r="D1651" t="s">
        <v>0</v>
      </c>
      <c r="E1651" s="6">
        <f>119256.08+17350</f>
        <v>136606.08000000002</v>
      </c>
    </row>
    <row r="1652" spans="1:5" x14ac:dyDescent="0.2">
      <c r="A1652" t="s">
        <v>57</v>
      </c>
      <c r="B1652" t="s">
        <v>5</v>
      </c>
      <c r="C1652">
        <v>2013</v>
      </c>
      <c r="D1652" t="s">
        <v>31</v>
      </c>
      <c r="E1652" s="6">
        <v>136401</v>
      </c>
    </row>
    <row r="1653" spans="1:5" x14ac:dyDescent="0.2">
      <c r="A1653" t="s">
        <v>57</v>
      </c>
      <c r="B1653" t="s">
        <v>5</v>
      </c>
      <c r="C1653">
        <v>2013</v>
      </c>
      <c r="D1653" t="s">
        <v>35</v>
      </c>
      <c r="E1653" s="6">
        <f>2790020+11903884</f>
        <v>14693904</v>
      </c>
    </row>
    <row r="1654" spans="1:5" x14ac:dyDescent="0.2">
      <c r="A1654" t="s">
        <v>57</v>
      </c>
      <c r="B1654" t="s">
        <v>62</v>
      </c>
      <c r="C1654">
        <v>2013</v>
      </c>
      <c r="D1654" t="s">
        <v>22</v>
      </c>
      <c r="E1654" s="11">
        <v>344.94</v>
      </c>
    </row>
    <row r="1655" spans="1:5" x14ac:dyDescent="0.2">
      <c r="A1655" t="s">
        <v>57</v>
      </c>
      <c r="B1655" t="s">
        <v>62</v>
      </c>
      <c r="C1655">
        <v>2013</v>
      </c>
      <c r="D1655" t="s">
        <v>60</v>
      </c>
      <c r="E1655" s="13">
        <v>2421.25</v>
      </c>
    </row>
    <row r="1656" spans="1:5" x14ac:dyDescent="0.2">
      <c r="A1656" t="s">
        <v>57</v>
      </c>
      <c r="B1656" t="s">
        <v>62</v>
      </c>
      <c r="C1656">
        <v>2013</v>
      </c>
      <c r="D1656" s="1" t="s">
        <v>42</v>
      </c>
      <c r="E1656" s="6">
        <v>28632000</v>
      </c>
    </row>
    <row r="1657" spans="1:5" x14ac:dyDescent="0.2">
      <c r="A1657" t="s">
        <v>57</v>
      </c>
      <c r="B1657" t="s">
        <v>62</v>
      </c>
      <c r="C1657">
        <v>2013</v>
      </c>
      <c r="D1657" s="16" t="s">
        <v>56</v>
      </c>
      <c r="E1657" s="6">
        <v>5240781</v>
      </c>
    </row>
    <row r="1658" spans="1:5" x14ac:dyDescent="0.2">
      <c r="A1658" t="s">
        <v>57</v>
      </c>
      <c r="B1658" t="s">
        <v>62</v>
      </c>
      <c r="C1658">
        <v>2013</v>
      </c>
      <c r="D1658" s="1" t="s">
        <v>1</v>
      </c>
      <c r="E1658" s="6">
        <v>37041.47</v>
      </c>
    </row>
    <row r="1659" spans="1:5" x14ac:dyDescent="0.2">
      <c r="A1659" t="s">
        <v>57</v>
      </c>
      <c r="B1659" t="s">
        <v>62</v>
      </c>
      <c r="C1659">
        <v>2013</v>
      </c>
      <c r="D1659" s="1" t="s">
        <v>25</v>
      </c>
      <c r="E1659" s="6">
        <v>3028</v>
      </c>
    </row>
    <row r="1660" spans="1:5" x14ac:dyDescent="0.2">
      <c r="A1660" t="s">
        <v>57</v>
      </c>
      <c r="B1660" t="s">
        <v>62</v>
      </c>
      <c r="C1660">
        <v>2013</v>
      </c>
      <c r="D1660" s="1" t="s">
        <v>26</v>
      </c>
      <c r="E1660" s="6">
        <v>147.76</v>
      </c>
    </row>
    <row r="1661" spans="1:5" x14ac:dyDescent="0.2">
      <c r="A1661" t="s">
        <v>57</v>
      </c>
      <c r="B1661" t="s">
        <v>62</v>
      </c>
      <c r="C1661">
        <v>2013</v>
      </c>
      <c r="D1661" t="s">
        <v>19</v>
      </c>
      <c r="E1661" s="5">
        <v>1682.12</v>
      </c>
    </row>
    <row r="1662" spans="1:5" x14ac:dyDescent="0.2">
      <c r="A1662" t="s">
        <v>57</v>
      </c>
      <c r="B1662" t="s">
        <v>62</v>
      </c>
      <c r="C1662">
        <v>2013</v>
      </c>
      <c r="D1662" t="s">
        <v>28</v>
      </c>
      <c r="E1662" s="6">
        <v>478.76</v>
      </c>
    </row>
    <row r="1663" spans="1:5" x14ac:dyDescent="0.2">
      <c r="A1663" t="s">
        <v>57</v>
      </c>
      <c r="B1663" t="s">
        <v>62</v>
      </c>
      <c r="C1663">
        <v>2013</v>
      </c>
      <c r="D1663" t="s">
        <v>29</v>
      </c>
      <c r="E1663" s="6">
        <v>2592.9899999999998</v>
      </c>
    </row>
    <row r="1664" spans="1:5" x14ac:dyDescent="0.2">
      <c r="A1664" t="s">
        <v>57</v>
      </c>
      <c r="B1664" t="s">
        <v>62</v>
      </c>
      <c r="C1664">
        <v>2013</v>
      </c>
      <c r="D1664" t="s">
        <v>31</v>
      </c>
      <c r="E1664" s="6">
        <v>30118.95</v>
      </c>
    </row>
    <row r="1665" spans="1:5" x14ac:dyDescent="0.2">
      <c r="A1665" t="s">
        <v>57</v>
      </c>
      <c r="B1665" t="s">
        <v>62</v>
      </c>
      <c r="C1665">
        <v>2013</v>
      </c>
      <c r="D1665" t="s">
        <v>33</v>
      </c>
      <c r="E1665" s="6">
        <v>161.21</v>
      </c>
    </row>
    <row r="1666" spans="1:5" x14ac:dyDescent="0.2">
      <c r="A1666" t="s">
        <v>57</v>
      </c>
      <c r="B1666" t="s">
        <v>62</v>
      </c>
      <c r="C1666">
        <v>2013</v>
      </c>
      <c r="D1666" t="s">
        <v>2</v>
      </c>
      <c r="E1666" s="7">
        <v>23124</v>
      </c>
    </row>
    <row r="1667" spans="1:5" x14ac:dyDescent="0.2">
      <c r="A1667" t="s">
        <v>57</v>
      </c>
      <c r="B1667" t="s">
        <v>62</v>
      </c>
      <c r="C1667">
        <v>2013</v>
      </c>
      <c r="D1667" t="s">
        <v>34</v>
      </c>
      <c r="E1667" s="7">
        <v>55760</v>
      </c>
    </row>
    <row r="1668" spans="1:5" x14ac:dyDescent="0.2">
      <c r="A1668" t="s">
        <v>57</v>
      </c>
      <c r="B1668" t="s">
        <v>62</v>
      </c>
      <c r="C1668">
        <v>2013</v>
      </c>
      <c r="D1668" t="s">
        <v>17</v>
      </c>
      <c r="E1668" s="6">
        <f>243800.9+87780.7</f>
        <v>331581.59999999998</v>
      </c>
    </row>
    <row r="1669" spans="1:5" x14ac:dyDescent="0.2">
      <c r="A1669" t="s">
        <v>57</v>
      </c>
      <c r="B1669" t="s">
        <v>62</v>
      </c>
      <c r="C1669">
        <v>2013</v>
      </c>
      <c r="D1669" t="s">
        <v>0</v>
      </c>
      <c r="E1669" s="6">
        <v>294518.83</v>
      </c>
    </row>
    <row r="1670" spans="1:5" x14ac:dyDescent="0.2">
      <c r="A1670" t="s">
        <v>57</v>
      </c>
      <c r="B1670" t="s">
        <v>62</v>
      </c>
      <c r="C1670">
        <v>2013</v>
      </c>
      <c r="D1670" t="s">
        <v>37</v>
      </c>
      <c r="E1670" s="6">
        <v>200.36</v>
      </c>
    </row>
    <row r="1671" spans="1:5" x14ac:dyDescent="0.2">
      <c r="A1671" t="s">
        <v>57</v>
      </c>
      <c r="B1671" t="s">
        <v>62</v>
      </c>
      <c r="C1671">
        <v>2013</v>
      </c>
      <c r="D1671" t="s">
        <v>38</v>
      </c>
      <c r="E1671" s="6">
        <v>419.13</v>
      </c>
    </row>
    <row r="1672" spans="1:5" x14ac:dyDescent="0.2">
      <c r="A1672" t="s">
        <v>57</v>
      </c>
      <c r="B1672" t="s">
        <v>48</v>
      </c>
      <c r="C1672">
        <v>2013</v>
      </c>
      <c r="D1672" t="s">
        <v>19</v>
      </c>
      <c r="E1672" s="6">
        <v>702772.97</v>
      </c>
    </row>
    <row r="1673" spans="1:5" x14ac:dyDescent="0.2">
      <c r="A1673" t="s">
        <v>57</v>
      </c>
      <c r="B1673" t="s">
        <v>48</v>
      </c>
      <c r="C1673">
        <v>2013</v>
      </c>
      <c r="D1673" t="s">
        <v>21</v>
      </c>
      <c r="E1673" s="7">
        <v>5079125</v>
      </c>
    </row>
    <row r="1674" spans="1:5" x14ac:dyDescent="0.2">
      <c r="A1674" s="1" t="s">
        <v>57</v>
      </c>
      <c r="B1674" s="1" t="s">
        <v>54</v>
      </c>
      <c r="C1674">
        <v>2013</v>
      </c>
      <c r="D1674" s="1" t="s">
        <v>56</v>
      </c>
      <c r="E1674" s="7">
        <v>3423294</v>
      </c>
    </row>
    <row r="1675" spans="1:5" x14ac:dyDescent="0.2">
      <c r="A1675" t="s">
        <v>57</v>
      </c>
      <c r="B1675" s="1" t="s">
        <v>54</v>
      </c>
      <c r="C1675">
        <v>2013</v>
      </c>
      <c r="D1675" s="1" t="s">
        <v>1</v>
      </c>
      <c r="E1675" s="7">
        <v>267408.09000000003</v>
      </c>
    </row>
    <row r="1676" spans="1:5" x14ac:dyDescent="0.2">
      <c r="A1676" t="s">
        <v>57</v>
      </c>
      <c r="B1676" s="1" t="s">
        <v>54</v>
      </c>
      <c r="C1676">
        <v>2013</v>
      </c>
      <c r="D1676" t="s">
        <v>35</v>
      </c>
      <c r="E1676" s="6">
        <f>265197+7277710</f>
        <v>7542907</v>
      </c>
    </row>
    <row r="1677" spans="1:5" x14ac:dyDescent="0.2">
      <c r="A1677" t="s">
        <v>47</v>
      </c>
      <c r="B1677" t="s">
        <v>3</v>
      </c>
      <c r="C1677">
        <v>2013</v>
      </c>
      <c r="D1677" s="1" t="s">
        <v>42</v>
      </c>
      <c r="E1677" s="6">
        <v>1072000</v>
      </c>
    </row>
    <row r="1678" spans="1:5" x14ac:dyDescent="0.2">
      <c r="A1678" t="s">
        <v>47</v>
      </c>
      <c r="B1678" t="s">
        <v>3</v>
      </c>
      <c r="C1678">
        <v>2013</v>
      </c>
      <c r="D1678" s="1" t="s">
        <v>1</v>
      </c>
      <c r="E1678" s="5">
        <v>213850</v>
      </c>
    </row>
    <row r="1679" spans="1:5" x14ac:dyDescent="0.2">
      <c r="A1679" t="s">
        <v>47</v>
      </c>
      <c r="B1679" t="s">
        <v>4</v>
      </c>
      <c r="C1679">
        <v>2013</v>
      </c>
      <c r="D1679" t="s">
        <v>22</v>
      </c>
      <c r="E1679" s="11">
        <v>7278000</v>
      </c>
    </row>
    <row r="1680" spans="1:5" x14ac:dyDescent="0.2">
      <c r="A1680" t="s">
        <v>47</v>
      </c>
      <c r="B1680" s="1" t="s">
        <v>4</v>
      </c>
      <c r="C1680">
        <v>2013</v>
      </c>
      <c r="D1680" t="s">
        <v>60</v>
      </c>
      <c r="E1680" s="11">
        <v>5700</v>
      </c>
    </row>
    <row r="1681" spans="1:5" x14ac:dyDescent="0.2">
      <c r="A1681" t="s">
        <v>47</v>
      </c>
      <c r="B1681" s="1" t="s">
        <v>4</v>
      </c>
      <c r="C1681">
        <v>2013</v>
      </c>
      <c r="D1681" t="s">
        <v>34</v>
      </c>
      <c r="E1681" s="6">
        <v>222650</v>
      </c>
    </row>
    <row r="1682" spans="1:5" x14ac:dyDescent="0.2">
      <c r="A1682" t="s">
        <v>47</v>
      </c>
      <c r="B1682" s="1" t="s">
        <v>4</v>
      </c>
      <c r="C1682">
        <v>2013</v>
      </c>
      <c r="D1682" t="s">
        <v>35</v>
      </c>
      <c r="E1682" s="11">
        <f>237224+180145</f>
        <v>417369</v>
      </c>
    </row>
    <row r="1683" spans="1:5" x14ac:dyDescent="0.2">
      <c r="A1683" t="s">
        <v>47</v>
      </c>
      <c r="B1683" t="s">
        <v>45</v>
      </c>
      <c r="C1683">
        <v>2013</v>
      </c>
      <c r="D1683" t="s">
        <v>19</v>
      </c>
      <c r="E1683" s="8">
        <v>124550</v>
      </c>
    </row>
    <row r="1684" spans="1:5" x14ac:dyDescent="0.2">
      <c r="A1684" t="s">
        <v>47</v>
      </c>
      <c r="B1684" t="s">
        <v>45</v>
      </c>
      <c r="C1684">
        <v>2013</v>
      </c>
      <c r="D1684" t="s">
        <v>28</v>
      </c>
      <c r="E1684" s="9">
        <v>15000</v>
      </c>
    </row>
    <row r="1685" spans="1:5" x14ac:dyDescent="0.2">
      <c r="A1685" t="s">
        <v>47</v>
      </c>
      <c r="B1685" t="s">
        <v>45</v>
      </c>
      <c r="C1685">
        <v>2013</v>
      </c>
      <c r="D1685" t="s">
        <v>31</v>
      </c>
      <c r="E1685" s="8">
        <v>245165</v>
      </c>
    </row>
    <row r="1686" spans="1:5" x14ac:dyDescent="0.2">
      <c r="A1686" t="s">
        <v>47</v>
      </c>
      <c r="B1686" t="s">
        <v>45</v>
      </c>
      <c r="C1686">
        <v>2013</v>
      </c>
      <c r="D1686" t="s">
        <v>34</v>
      </c>
      <c r="E1686" s="8">
        <v>280500</v>
      </c>
    </row>
    <row r="1687" spans="1:5" x14ac:dyDescent="0.2">
      <c r="A1687" t="s">
        <v>47</v>
      </c>
      <c r="B1687" t="s">
        <v>45</v>
      </c>
      <c r="C1687">
        <v>2013</v>
      </c>
      <c r="D1687" t="s">
        <v>35</v>
      </c>
      <c r="E1687" s="9">
        <f>14960+170071+126866</f>
        <v>311897</v>
      </c>
    </row>
    <row r="1688" spans="1:5" x14ac:dyDescent="0.2">
      <c r="A1688" t="s">
        <v>47</v>
      </c>
      <c r="B1688" t="s">
        <v>13</v>
      </c>
      <c r="C1688">
        <v>2013</v>
      </c>
      <c r="D1688" s="1" t="s">
        <v>42</v>
      </c>
      <c r="E1688" s="6">
        <v>12000</v>
      </c>
    </row>
    <row r="1689" spans="1:5" x14ac:dyDescent="0.2">
      <c r="A1689" t="s">
        <v>47</v>
      </c>
      <c r="B1689" t="s">
        <v>13</v>
      </c>
      <c r="C1689">
        <v>2013</v>
      </c>
      <c r="D1689" t="s">
        <v>28</v>
      </c>
      <c r="E1689" s="9">
        <v>211000</v>
      </c>
    </row>
    <row r="1690" spans="1:5" x14ac:dyDescent="0.2">
      <c r="A1690" t="s">
        <v>47</v>
      </c>
      <c r="B1690" t="s">
        <v>13</v>
      </c>
      <c r="C1690">
        <v>2013</v>
      </c>
      <c r="D1690" t="s">
        <v>31</v>
      </c>
      <c r="E1690" s="8">
        <v>249697</v>
      </c>
    </row>
    <row r="1691" spans="1:5" x14ac:dyDescent="0.2">
      <c r="A1691" t="s">
        <v>47</v>
      </c>
      <c r="B1691" t="s">
        <v>13</v>
      </c>
      <c r="C1691">
        <v>2013</v>
      </c>
      <c r="D1691" t="s">
        <v>35</v>
      </c>
      <c r="E1691" s="8">
        <f>54534</f>
        <v>54534</v>
      </c>
    </row>
    <row r="1692" spans="1:5" x14ac:dyDescent="0.2">
      <c r="A1692" t="s">
        <v>47</v>
      </c>
      <c r="B1692" t="s">
        <v>52</v>
      </c>
      <c r="C1692">
        <v>2013</v>
      </c>
      <c r="D1692" t="s">
        <v>24</v>
      </c>
      <c r="E1692" s="6">
        <v>67200</v>
      </c>
    </row>
    <row r="1693" spans="1:5" x14ac:dyDescent="0.2">
      <c r="A1693" t="s">
        <v>47</v>
      </c>
      <c r="B1693" t="s">
        <v>52</v>
      </c>
      <c r="C1693">
        <v>2013</v>
      </c>
      <c r="D1693" t="s">
        <v>19</v>
      </c>
      <c r="E1693" s="6">
        <v>416601</v>
      </c>
    </row>
    <row r="1694" spans="1:5" x14ac:dyDescent="0.2">
      <c r="A1694" t="s">
        <v>47</v>
      </c>
      <c r="B1694" t="s">
        <v>52</v>
      </c>
      <c r="C1694">
        <v>2013</v>
      </c>
      <c r="D1694" t="s">
        <v>28</v>
      </c>
      <c r="E1694" s="7">
        <v>3275000</v>
      </c>
    </row>
    <row r="1695" spans="1:5" x14ac:dyDescent="0.2">
      <c r="A1695" t="s">
        <v>47</v>
      </c>
      <c r="B1695" t="s">
        <v>52</v>
      </c>
      <c r="C1695">
        <v>2013</v>
      </c>
      <c r="D1695" t="s">
        <v>31</v>
      </c>
      <c r="E1695" s="6">
        <v>105408</v>
      </c>
    </row>
    <row r="1696" spans="1:5" x14ac:dyDescent="0.2">
      <c r="A1696" t="s">
        <v>47</v>
      </c>
      <c r="B1696" t="s">
        <v>52</v>
      </c>
      <c r="C1696">
        <v>2013</v>
      </c>
      <c r="D1696" s="1" t="s">
        <v>35</v>
      </c>
      <c r="E1696" s="7">
        <v>5458646</v>
      </c>
    </row>
    <row r="1697" spans="1:5" x14ac:dyDescent="0.2">
      <c r="A1697" t="s">
        <v>47</v>
      </c>
      <c r="B1697" t="s">
        <v>55</v>
      </c>
      <c r="C1697">
        <v>2013</v>
      </c>
      <c r="D1697" t="s">
        <v>19</v>
      </c>
      <c r="E1697" s="11">
        <v>20725</v>
      </c>
    </row>
    <row r="1698" spans="1:5" x14ac:dyDescent="0.2">
      <c r="A1698" t="s">
        <v>47</v>
      </c>
      <c r="B1698" t="s">
        <v>55</v>
      </c>
      <c r="C1698">
        <v>2013</v>
      </c>
      <c r="D1698" t="s">
        <v>35</v>
      </c>
      <c r="E1698" s="7">
        <v>242818</v>
      </c>
    </row>
    <row r="1699" spans="1:5" x14ac:dyDescent="0.2">
      <c r="A1699" t="s">
        <v>47</v>
      </c>
      <c r="B1699" t="s">
        <v>44</v>
      </c>
      <c r="C1699">
        <v>2013</v>
      </c>
      <c r="D1699" t="s">
        <v>29</v>
      </c>
      <c r="E1699" s="6">
        <v>1100000</v>
      </c>
    </row>
    <row r="1700" spans="1:5" x14ac:dyDescent="0.2">
      <c r="A1700" t="s">
        <v>47</v>
      </c>
      <c r="B1700" t="s">
        <v>44</v>
      </c>
      <c r="C1700">
        <v>2013</v>
      </c>
      <c r="D1700" t="s">
        <v>31</v>
      </c>
      <c r="E1700" s="6">
        <v>10667</v>
      </c>
    </row>
    <row r="1701" spans="1:5" x14ac:dyDescent="0.2">
      <c r="A1701" t="s">
        <v>47</v>
      </c>
      <c r="B1701" t="s">
        <v>46</v>
      </c>
      <c r="C1701">
        <v>2013</v>
      </c>
      <c r="D1701" s="1" t="s">
        <v>42</v>
      </c>
      <c r="E1701" s="6">
        <v>381000</v>
      </c>
    </row>
    <row r="1702" spans="1:5" x14ac:dyDescent="0.2">
      <c r="A1702" t="s">
        <v>47</v>
      </c>
      <c r="B1702" t="s">
        <v>59</v>
      </c>
      <c r="C1702">
        <v>2013</v>
      </c>
      <c r="D1702" s="1" t="s">
        <v>42</v>
      </c>
      <c r="E1702" s="6">
        <v>535000</v>
      </c>
    </row>
    <row r="1703" spans="1:5" x14ac:dyDescent="0.2">
      <c r="A1703" t="s">
        <v>47</v>
      </c>
      <c r="B1703" t="s">
        <v>59</v>
      </c>
      <c r="C1703">
        <v>2013</v>
      </c>
      <c r="D1703" t="s">
        <v>31</v>
      </c>
      <c r="E1703" s="11">
        <v>11472</v>
      </c>
    </row>
    <row r="1704" spans="1:5" x14ac:dyDescent="0.2">
      <c r="A1704" t="s">
        <v>47</v>
      </c>
      <c r="B1704" t="s">
        <v>59</v>
      </c>
      <c r="C1704">
        <v>2013</v>
      </c>
      <c r="D1704" t="s">
        <v>35</v>
      </c>
      <c r="E1704" s="11">
        <f>1660640</f>
        <v>1660640</v>
      </c>
    </row>
    <row r="1705" spans="1:5" x14ac:dyDescent="0.2">
      <c r="A1705" t="s">
        <v>47</v>
      </c>
      <c r="B1705" t="s">
        <v>48</v>
      </c>
      <c r="C1705">
        <v>2013</v>
      </c>
      <c r="D1705" t="s">
        <v>21</v>
      </c>
      <c r="E1705" s="6">
        <v>62877</v>
      </c>
    </row>
    <row r="1706" spans="1:5" x14ac:dyDescent="0.2">
      <c r="A1706" t="s">
        <v>47</v>
      </c>
      <c r="B1706" t="s">
        <v>63</v>
      </c>
      <c r="C1706">
        <v>2013</v>
      </c>
      <c r="D1706" s="1" t="s">
        <v>1</v>
      </c>
      <c r="E1706" s="6">
        <v>4024543</v>
      </c>
    </row>
    <row r="1707" spans="1:5" x14ac:dyDescent="0.2">
      <c r="A1707" t="s">
        <v>47</v>
      </c>
      <c r="B1707" t="s">
        <v>63</v>
      </c>
      <c r="C1707">
        <v>2013</v>
      </c>
      <c r="D1707" t="s">
        <v>31</v>
      </c>
      <c r="E1707" s="6">
        <v>211038</v>
      </c>
    </row>
    <row r="1708" spans="1:5" x14ac:dyDescent="0.2">
      <c r="A1708" t="s">
        <v>47</v>
      </c>
      <c r="B1708" t="s">
        <v>63</v>
      </c>
      <c r="C1708">
        <v>2013</v>
      </c>
      <c r="D1708" t="s">
        <v>34</v>
      </c>
      <c r="E1708" s="11">
        <v>59000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2013-2022</vt:lpstr>
    </vt:vector>
  </TitlesOfParts>
  <Company>Helsingin kaupunki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Lukin</dc:creator>
  <cp:lastModifiedBy>Kekkonen Hami</cp:lastModifiedBy>
  <cp:lastPrinted>2013-05-20T12:41:18Z</cp:lastPrinted>
  <dcterms:created xsi:type="dcterms:W3CDTF">2008-04-08T09:21:39Z</dcterms:created>
  <dcterms:modified xsi:type="dcterms:W3CDTF">2024-06-19T07:24:28Z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35e945f-875f-47b7-87fa-10b3524d17f5_Enabled">
    <vt:lpwstr>true</vt:lpwstr>
  </property>
  <property fmtid="{D5CDD505-2E9C-101B-9397-08002B2CF9AE}" pid="3" name="MSIP_Label_f35e945f-875f-47b7-87fa-10b3524d17f5_SetDate">
    <vt:lpwstr>2023-09-08T09:24:37Z</vt:lpwstr>
  </property>
  <property fmtid="{D5CDD505-2E9C-101B-9397-08002B2CF9AE}" pid="4" name="MSIP_Label_f35e945f-875f-47b7-87fa-10b3524d17f5_Method">
    <vt:lpwstr>Standard</vt:lpwstr>
  </property>
  <property fmtid="{D5CDD505-2E9C-101B-9397-08002B2CF9AE}" pid="5" name="MSIP_Label_f35e945f-875f-47b7-87fa-10b3524d17f5_Name">
    <vt:lpwstr>Julkinen (harkinnanvaraisesti)</vt:lpwstr>
  </property>
  <property fmtid="{D5CDD505-2E9C-101B-9397-08002B2CF9AE}" pid="6" name="MSIP_Label_f35e945f-875f-47b7-87fa-10b3524d17f5_SiteId">
    <vt:lpwstr>3feb6bc1-d722-4726-966c-5b58b64df752</vt:lpwstr>
  </property>
  <property fmtid="{D5CDD505-2E9C-101B-9397-08002B2CF9AE}" pid="7" name="MSIP_Label_f35e945f-875f-47b7-87fa-10b3524d17f5_ActionId">
    <vt:lpwstr>f1c7e8fa-e720-4df2-96ba-feab3040e4ed</vt:lpwstr>
  </property>
  <property fmtid="{D5CDD505-2E9C-101B-9397-08002B2CF9AE}" pid="8" name="MSIP_Label_f35e945f-875f-47b7-87fa-10b3524d17f5_ContentBits">
    <vt:lpwstr>0</vt:lpwstr>
  </property>
</Properties>
</file>